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n\Documents\Nico\Golf\CD golf 49 jeunes\2024-205\"/>
    </mc:Choice>
  </mc:AlternateContent>
  <bookViews>
    <workbookView xWindow="0" yWindow="0" windowWidth="10470" windowHeight="8640" tabRatio="774" activeTab="1"/>
  </bookViews>
  <sheets>
    <sheet name="Liste joueur" sheetId="7" r:id="rId1"/>
    <sheet name="Baugé 9 novembre" sheetId="6" r:id="rId2"/>
    <sheet name="2ème journée" sheetId="19" r:id="rId3"/>
    <sheet name="3ème journée" sheetId="20" r:id="rId4"/>
    <sheet name="4ème journée" sheetId="21" r:id="rId5"/>
    <sheet name="5ème journée" sheetId="22" r:id="rId6"/>
    <sheet name="Classement Joueur" sheetId="4" state="hidden" r:id="rId7"/>
    <sheet name="Classement Club" sheetId="11" r:id="rId8"/>
  </sheets>
  <definedNames>
    <definedName name="_xlnm.Print_Area" localSheetId="7">'Classement Club'!$A$1:$I$10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6" l="1"/>
  <c r="J30" i="22" l="1"/>
  <c r="L30" i="22"/>
  <c r="M30" i="22"/>
  <c r="N30" i="22"/>
  <c r="O30" i="22"/>
  <c r="P30" i="22"/>
  <c r="J2" i="22"/>
  <c r="L2" i="22"/>
  <c r="M2" i="22"/>
  <c r="N2" i="22"/>
  <c r="P2" i="22"/>
  <c r="Q2" i="22"/>
  <c r="J3" i="22"/>
  <c r="L3" i="22"/>
  <c r="M3" i="22"/>
  <c r="N3" i="22"/>
  <c r="P3" i="22"/>
  <c r="Q3" i="22"/>
  <c r="J4" i="22"/>
  <c r="L4" i="22"/>
  <c r="M4" i="22"/>
  <c r="N4" i="22"/>
  <c r="P4" i="22"/>
  <c r="Q4" i="22"/>
  <c r="J5" i="22"/>
  <c r="L5" i="22"/>
  <c r="M5" i="22"/>
  <c r="N5" i="22"/>
  <c r="P5" i="22"/>
  <c r="Q5" i="22"/>
  <c r="J6" i="22"/>
  <c r="L6" i="22"/>
  <c r="M6" i="22"/>
  <c r="N6" i="22"/>
  <c r="P6" i="22"/>
  <c r="Q6" i="22"/>
  <c r="J7" i="22"/>
  <c r="L7" i="22"/>
  <c r="M7" i="22"/>
  <c r="N7" i="22"/>
  <c r="P7" i="22"/>
  <c r="Q7" i="22"/>
  <c r="J8" i="22"/>
  <c r="L8" i="22"/>
  <c r="M8" i="22"/>
  <c r="N8" i="22"/>
  <c r="P8" i="22"/>
  <c r="Q8" i="22"/>
  <c r="J9" i="22"/>
  <c r="L9" i="22"/>
  <c r="M9" i="22"/>
  <c r="N9" i="22"/>
  <c r="P9" i="22"/>
  <c r="Q9" i="22"/>
  <c r="J10" i="22"/>
  <c r="L10" i="22"/>
  <c r="M10" i="22"/>
  <c r="N10" i="22"/>
  <c r="P10" i="22"/>
  <c r="Q10" i="22"/>
  <c r="J11" i="22"/>
  <c r="L11" i="22"/>
  <c r="M11" i="22"/>
  <c r="N11" i="22"/>
  <c r="P11" i="22"/>
  <c r="Q11" i="22"/>
  <c r="J31" i="21" l="1"/>
  <c r="L31" i="21"/>
  <c r="M31" i="21"/>
  <c r="N31" i="21"/>
  <c r="O31" i="21"/>
  <c r="P31" i="21"/>
  <c r="J32" i="21"/>
  <c r="L32" i="21"/>
  <c r="M32" i="21"/>
  <c r="N32" i="21"/>
  <c r="O32" i="21"/>
  <c r="P32" i="21"/>
  <c r="J33" i="21"/>
  <c r="L33" i="21"/>
  <c r="M33" i="21"/>
  <c r="N33" i="21"/>
  <c r="O33" i="21"/>
  <c r="P33" i="21"/>
  <c r="J34" i="21"/>
  <c r="L34" i="21"/>
  <c r="M34" i="21"/>
  <c r="N34" i="21"/>
  <c r="O34" i="21"/>
  <c r="P34" i="21"/>
  <c r="J35" i="21"/>
  <c r="L35" i="21"/>
  <c r="M35" i="21"/>
  <c r="N35" i="21"/>
  <c r="O35" i="21"/>
  <c r="P35" i="21"/>
  <c r="J36" i="21"/>
  <c r="L36" i="21"/>
  <c r="M36" i="21"/>
  <c r="N36" i="21"/>
  <c r="O36" i="21"/>
  <c r="P36" i="21"/>
  <c r="J37" i="21"/>
  <c r="L37" i="21"/>
  <c r="M37" i="21"/>
  <c r="N37" i="21"/>
  <c r="O37" i="21"/>
  <c r="P37" i="21"/>
  <c r="J38" i="21"/>
  <c r="L38" i="21"/>
  <c r="M38" i="21"/>
  <c r="N38" i="21"/>
  <c r="O38" i="21"/>
  <c r="P38" i="21"/>
  <c r="J39" i="21"/>
  <c r="L39" i="21"/>
  <c r="M39" i="21"/>
  <c r="N39" i="21"/>
  <c r="O39" i="21"/>
  <c r="P39" i="21"/>
  <c r="J40" i="21"/>
  <c r="L40" i="21"/>
  <c r="M40" i="21"/>
  <c r="N40" i="21"/>
  <c r="O40" i="21"/>
  <c r="P40" i="21"/>
  <c r="J42" i="21"/>
  <c r="L42" i="21"/>
  <c r="M42" i="21"/>
  <c r="N42" i="21"/>
  <c r="O42" i="21"/>
  <c r="P42" i="21"/>
  <c r="J43" i="21"/>
  <c r="L43" i="21"/>
  <c r="M43" i="21"/>
  <c r="N43" i="21"/>
  <c r="O43" i="21"/>
  <c r="P43" i="21"/>
  <c r="J44" i="21"/>
  <c r="L44" i="21"/>
  <c r="M44" i="21"/>
  <c r="N44" i="21"/>
  <c r="O44" i="21"/>
  <c r="P44" i="21"/>
  <c r="J45" i="21"/>
  <c r="L45" i="21"/>
  <c r="M45" i="21"/>
  <c r="N45" i="21"/>
  <c r="O45" i="21"/>
  <c r="P45" i="21"/>
  <c r="J46" i="21"/>
  <c r="L46" i="21"/>
  <c r="M46" i="21"/>
  <c r="N46" i="21"/>
  <c r="O46" i="21"/>
  <c r="P46" i="21"/>
  <c r="J47" i="21"/>
  <c r="L47" i="21"/>
  <c r="M47" i="21"/>
  <c r="N47" i="21"/>
  <c r="O47" i="21"/>
  <c r="P47" i="21"/>
  <c r="J48" i="21"/>
  <c r="L48" i="21"/>
  <c r="M48" i="21"/>
  <c r="N48" i="21"/>
  <c r="O48" i="21"/>
  <c r="P48" i="21"/>
  <c r="J49" i="21"/>
  <c r="L49" i="21"/>
  <c r="M49" i="21"/>
  <c r="N49" i="21"/>
  <c r="O49" i="21"/>
  <c r="P49" i="21"/>
  <c r="J50" i="21"/>
  <c r="L50" i="21"/>
  <c r="M50" i="21"/>
  <c r="N50" i="21"/>
  <c r="O50" i="21"/>
  <c r="P50" i="21"/>
  <c r="J51" i="21"/>
  <c r="L51" i="21"/>
  <c r="M51" i="21"/>
  <c r="N51" i="21"/>
  <c r="O51" i="21"/>
  <c r="P51" i="21"/>
  <c r="J52" i="21"/>
  <c r="L52" i="21"/>
  <c r="M52" i="21"/>
  <c r="N52" i="21"/>
  <c r="O52" i="21"/>
  <c r="P52" i="21"/>
  <c r="J41" i="21"/>
  <c r="L41" i="21"/>
  <c r="M41" i="21"/>
  <c r="N41" i="21"/>
  <c r="O41" i="21"/>
  <c r="P41" i="21"/>
  <c r="J53" i="21"/>
  <c r="L53" i="21"/>
  <c r="M53" i="21"/>
  <c r="N53" i="21"/>
  <c r="O53" i="21"/>
  <c r="P53" i="21"/>
  <c r="J54" i="21"/>
  <c r="L54" i="21"/>
  <c r="M54" i="21"/>
  <c r="N54" i="21"/>
  <c r="O54" i="21"/>
  <c r="P54" i="21"/>
  <c r="J55" i="21"/>
  <c r="L55" i="21"/>
  <c r="M55" i="21"/>
  <c r="N55" i="21"/>
  <c r="O55" i="21"/>
  <c r="P55" i="21"/>
  <c r="J56" i="21"/>
  <c r="L56" i="21"/>
  <c r="M56" i="21"/>
  <c r="N56" i="21"/>
  <c r="O56" i="21"/>
  <c r="P56" i="21"/>
  <c r="J57" i="21"/>
  <c r="L57" i="21"/>
  <c r="M57" i="21"/>
  <c r="N57" i="21"/>
  <c r="O57" i="21"/>
  <c r="P57" i="21"/>
  <c r="J58" i="21"/>
  <c r="L58" i="21"/>
  <c r="M58" i="21"/>
  <c r="N58" i="21"/>
  <c r="O58" i="21"/>
  <c r="P58" i="21"/>
  <c r="J59" i="21"/>
  <c r="L59" i="21"/>
  <c r="M59" i="21"/>
  <c r="N59" i="21"/>
  <c r="O59" i="21"/>
  <c r="P59" i="21"/>
  <c r="J60" i="21"/>
  <c r="L60" i="21"/>
  <c r="M60" i="21"/>
  <c r="N60" i="21"/>
  <c r="O60" i="21"/>
  <c r="P60" i="21"/>
  <c r="J61" i="21"/>
  <c r="L61" i="21"/>
  <c r="M61" i="21"/>
  <c r="N61" i="21"/>
  <c r="O61" i="21"/>
  <c r="P61" i="21"/>
  <c r="J62" i="21"/>
  <c r="L62" i="21"/>
  <c r="M62" i="21"/>
  <c r="N62" i="21"/>
  <c r="O62" i="21"/>
  <c r="P62" i="21"/>
  <c r="J63" i="21"/>
  <c r="L63" i="21"/>
  <c r="M63" i="21"/>
  <c r="N63" i="21"/>
  <c r="O63" i="21"/>
  <c r="P63" i="21"/>
  <c r="J64" i="21"/>
  <c r="L64" i="21"/>
  <c r="M64" i="21"/>
  <c r="N64" i="21"/>
  <c r="O64" i="21"/>
  <c r="P64" i="21"/>
  <c r="J65" i="21"/>
  <c r="L65" i="21"/>
  <c r="M65" i="21"/>
  <c r="N65" i="21"/>
  <c r="O65" i="21"/>
  <c r="P65" i="21"/>
  <c r="J66" i="21"/>
  <c r="L66" i="21"/>
  <c r="M66" i="21"/>
  <c r="N66" i="21"/>
  <c r="O66" i="21"/>
  <c r="P66" i="21"/>
  <c r="J67" i="21"/>
  <c r="L67" i="21"/>
  <c r="M67" i="21"/>
  <c r="N67" i="21"/>
  <c r="O67" i="21"/>
  <c r="P67" i="21"/>
  <c r="M20" i="21" l="1"/>
  <c r="C35" i="21" l="1"/>
  <c r="M29" i="20" l="1"/>
  <c r="P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2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6" i="20"/>
  <c r="N4" i="20"/>
  <c r="M4" i="20"/>
  <c r="L5" i="20"/>
  <c r="O2" i="19"/>
  <c r="N2" i="19"/>
  <c r="L2" i="19"/>
  <c r="M5" i="20"/>
  <c r="N5" i="20"/>
  <c r="M3" i="20"/>
  <c r="M6" i="20"/>
  <c r="M7" i="20"/>
  <c r="M8" i="20"/>
  <c r="M9" i="20"/>
  <c r="M10" i="20"/>
  <c r="M11" i="20"/>
  <c r="M12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2" i="20"/>
  <c r="L13" i="20"/>
  <c r="L3" i="20"/>
  <c r="L4" i="20"/>
  <c r="L6" i="20"/>
  <c r="L7" i="20"/>
  <c r="L8" i="20"/>
  <c r="L9" i="20"/>
  <c r="L10" i="20"/>
  <c r="L11" i="20"/>
  <c r="L12" i="20"/>
  <c r="L14" i="20"/>
  <c r="L15" i="20"/>
  <c r="L2" i="20"/>
  <c r="N3" i="20"/>
  <c r="N6" i="20"/>
  <c r="N7" i="20"/>
  <c r="N8" i="20"/>
  <c r="N9" i="20"/>
  <c r="N10" i="20"/>
  <c r="N11" i="20"/>
  <c r="N12" i="20"/>
  <c r="N13" i="20"/>
  <c r="O13" i="20"/>
  <c r="N14" i="20"/>
  <c r="O14" i="20"/>
  <c r="N15" i="20"/>
  <c r="O15" i="20"/>
  <c r="N16" i="20"/>
  <c r="O16" i="20"/>
  <c r="N17" i="20"/>
  <c r="O17" i="20"/>
  <c r="N18" i="20"/>
  <c r="O18" i="20"/>
  <c r="N19" i="20"/>
  <c r="O19" i="20"/>
  <c r="N20" i="20"/>
  <c r="O20" i="20"/>
  <c r="N21" i="20"/>
  <c r="O21" i="20"/>
  <c r="N22" i="20"/>
  <c r="O22" i="20"/>
  <c r="N23" i="20"/>
  <c r="O23" i="20"/>
  <c r="N24" i="20"/>
  <c r="O24" i="20"/>
  <c r="N25" i="20"/>
  <c r="O25" i="20"/>
  <c r="N26" i="20"/>
  <c r="O26" i="20"/>
  <c r="N27" i="20"/>
  <c r="O27" i="20"/>
  <c r="N28" i="20"/>
  <c r="O28" i="20"/>
  <c r="N29" i="20"/>
  <c r="O29" i="20"/>
  <c r="N30" i="20"/>
  <c r="O30" i="20"/>
  <c r="N31" i="20"/>
  <c r="O31" i="20"/>
  <c r="N32" i="20"/>
  <c r="O32" i="20"/>
  <c r="N33" i="20"/>
  <c r="O33" i="20"/>
  <c r="N34" i="20"/>
  <c r="O34" i="20"/>
  <c r="N35" i="20"/>
  <c r="O35" i="20"/>
  <c r="N36" i="20"/>
  <c r="O36" i="20"/>
  <c r="N37" i="20"/>
  <c r="O37" i="20"/>
  <c r="N38" i="20"/>
  <c r="O38" i="20"/>
  <c r="N39" i="20"/>
  <c r="O39" i="20"/>
  <c r="N40" i="20"/>
  <c r="O40" i="20"/>
  <c r="N41" i="20"/>
  <c r="O41" i="20"/>
  <c r="N42" i="20"/>
  <c r="O42" i="20"/>
  <c r="N43" i="20"/>
  <c r="O43" i="20"/>
  <c r="N44" i="20"/>
  <c r="O44" i="20"/>
  <c r="N45" i="20"/>
  <c r="O45" i="20"/>
  <c r="N46" i="20"/>
  <c r="O46" i="20"/>
  <c r="N47" i="20"/>
  <c r="O47" i="20"/>
  <c r="N48" i="20"/>
  <c r="O48" i="20"/>
  <c r="N49" i="20"/>
  <c r="O49" i="20"/>
  <c r="N50" i="20"/>
  <c r="O50" i="20"/>
  <c r="N51" i="20"/>
  <c r="O51" i="20"/>
  <c r="N52" i="20"/>
  <c r="O52" i="20"/>
  <c r="N53" i="20"/>
  <c r="O53" i="20"/>
  <c r="N54" i="20"/>
  <c r="O54" i="20"/>
  <c r="N55" i="20"/>
  <c r="O55" i="20"/>
  <c r="N56" i="20"/>
  <c r="O56" i="20"/>
  <c r="N57" i="20"/>
  <c r="O57" i="20"/>
  <c r="N58" i="20"/>
  <c r="O58" i="20"/>
  <c r="N59" i="20"/>
  <c r="O59" i="20"/>
  <c r="N60" i="20"/>
  <c r="O60" i="20"/>
  <c r="N61" i="20"/>
  <c r="O61" i="20"/>
  <c r="N62" i="20"/>
  <c r="O62" i="20"/>
  <c r="N63" i="20"/>
  <c r="O63" i="20"/>
  <c r="N64" i="20"/>
  <c r="O64" i="20"/>
  <c r="N65" i="20"/>
  <c r="O65" i="20"/>
  <c r="N66" i="20"/>
  <c r="O66" i="20"/>
  <c r="N67" i="20"/>
  <c r="O67" i="20"/>
  <c r="N68" i="20"/>
  <c r="O68" i="20"/>
  <c r="N69" i="20"/>
  <c r="O69" i="20"/>
  <c r="N70" i="20"/>
  <c r="O70" i="20"/>
  <c r="N71" i="20"/>
  <c r="O71" i="20"/>
  <c r="N72" i="20"/>
  <c r="O72" i="20"/>
  <c r="N73" i="20"/>
  <c r="O73" i="20"/>
  <c r="N74" i="20"/>
  <c r="O74" i="20"/>
  <c r="N75" i="20"/>
  <c r="O75" i="20"/>
  <c r="N76" i="20"/>
  <c r="O76" i="20"/>
  <c r="N77" i="20"/>
  <c r="O77" i="20"/>
  <c r="N78" i="20"/>
  <c r="O78" i="20"/>
  <c r="N79" i="20"/>
  <c r="O79" i="20"/>
  <c r="N80" i="20"/>
  <c r="O80" i="20"/>
  <c r="N81" i="20"/>
  <c r="O81" i="20"/>
  <c r="N82" i="20"/>
  <c r="O82" i="20"/>
  <c r="N83" i="20"/>
  <c r="O83" i="20"/>
  <c r="N84" i="20"/>
  <c r="O84" i="20"/>
  <c r="N85" i="20"/>
  <c r="O85" i="20"/>
  <c r="N86" i="20"/>
  <c r="O86" i="20"/>
  <c r="N87" i="20"/>
  <c r="O87" i="20"/>
  <c r="N2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M69" i="20"/>
  <c r="L70" i="20"/>
  <c r="M70" i="20"/>
  <c r="L71" i="20"/>
  <c r="M71" i="20"/>
  <c r="L72" i="20"/>
  <c r="M72" i="20"/>
  <c r="L73" i="20"/>
  <c r="M73" i="20"/>
  <c r="L74" i="20"/>
  <c r="M74" i="20"/>
  <c r="L75" i="20"/>
  <c r="M75" i="20"/>
  <c r="L76" i="20"/>
  <c r="M76" i="20"/>
  <c r="L77" i="20"/>
  <c r="M77" i="20"/>
  <c r="L78" i="20"/>
  <c r="M78" i="20"/>
  <c r="L79" i="20"/>
  <c r="M79" i="20"/>
  <c r="L80" i="20"/>
  <c r="M80" i="20"/>
  <c r="L81" i="20"/>
  <c r="M81" i="20"/>
  <c r="L82" i="20"/>
  <c r="M82" i="20"/>
  <c r="L83" i="20"/>
  <c r="M83" i="20"/>
  <c r="L84" i="20"/>
  <c r="M84" i="20"/>
  <c r="L85" i="20"/>
  <c r="M85" i="20"/>
  <c r="L86" i="20"/>
  <c r="M86" i="20"/>
  <c r="L87" i="20"/>
  <c r="M87" i="20"/>
  <c r="L88" i="20"/>
  <c r="M88" i="20"/>
  <c r="L89" i="20"/>
  <c r="M89" i="20"/>
  <c r="L90" i="20"/>
  <c r="M90" i="20"/>
  <c r="L91" i="20"/>
  <c r="M91" i="20"/>
  <c r="L92" i="20"/>
  <c r="M92" i="20"/>
  <c r="L93" i="20"/>
  <c r="M93" i="20"/>
  <c r="L94" i="20"/>
  <c r="M94" i="20"/>
  <c r="L95" i="20"/>
  <c r="M95" i="20"/>
  <c r="L96" i="20"/>
  <c r="M96" i="20"/>
  <c r="L97" i="20"/>
  <c r="M97" i="20"/>
  <c r="L98" i="20"/>
  <c r="M98" i="20"/>
  <c r="L99" i="20"/>
  <c r="M99" i="20"/>
  <c r="L100" i="20"/>
  <c r="M100" i="20"/>
  <c r="L101" i="20"/>
  <c r="M101" i="20"/>
  <c r="L102" i="20"/>
  <c r="M102" i="20"/>
  <c r="L103" i="20"/>
  <c r="M103" i="20"/>
  <c r="L104" i="20"/>
  <c r="M104" i="20"/>
  <c r="L105" i="20"/>
  <c r="M105" i="20"/>
  <c r="L106" i="20"/>
  <c r="M106" i="20"/>
  <c r="L107" i="20"/>
  <c r="M107" i="20"/>
  <c r="L108" i="20"/>
  <c r="M108" i="20"/>
  <c r="L109" i="20"/>
  <c r="M109" i="20"/>
  <c r="L110" i="20"/>
  <c r="M110" i="20"/>
  <c r="L111" i="20"/>
  <c r="M111" i="20"/>
  <c r="L112" i="20"/>
  <c r="M112" i="20"/>
  <c r="L113" i="20"/>
  <c r="M113" i="20"/>
  <c r="L114" i="20"/>
  <c r="M114" i="20"/>
  <c r="L115" i="20"/>
  <c r="M115" i="20"/>
  <c r="L116" i="20"/>
  <c r="M116" i="20"/>
  <c r="L117" i="20"/>
  <c r="M117" i="20"/>
  <c r="L118" i="20"/>
  <c r="M118" i="20"/>
  <c r="L119" i="20"/>
  <c r="M119" i="20"/>
  <c r="L120" i="20"/>
  <c r="M120" i="20"/>
  <c r="L121" i="20"/>
  <c r="M121" i="20"/>
  <c r="L122" i="20"/>
  <c r="M122" i="20"/>
  <c r="L123" i="20"/>
  <c r="M123" i="20"/>
  <c r="L124" i="20"/>
  <c r="M124" i="20"/>
  <c r="L125" i="20"/>
  <c r="M125" i="20"/>
  <c r="L126" i="20"/>
  <c r="M126" i="20"/>
  <c r="M127" i="20"/>
  <c r="M128" i="20"/>
  <c r="M129" i="20"/>
  <c r="M130" i="20"/>
  <c r="M131" i="20"/>
  <c r="M132" i="20"/>
  <c r="M133" i="20"/>
  <c r="M134" i="20"/>
  <c r="M135" i="20"/>
  <c r="M136" i="20"/>
  <c r="M137" i="20"/>
  <c r="M138" i="20"/>
  <c r="M139" i="20"/>
  <c r="M140" i="20"/>
  <c r="M141" i="20"/>
  <c r="M142" i="20"/>
  <c r="M143" i="20"/>
  <c r="M144" i="20"/>
  <c r="M145" i="20"/>
  <c r="M146" i="20"/>
  <c r="M147" i="20"/>
  <c r="M148" i="20"/>
  <c r="M149" i="20"/>
  <c r="M150" i="20"/>
  <c r="M151" i="20"/>
  <c r="M152" i="20"/>
  <c r="M153" i="20"/>
  <c r="M154" i="20"/>
  <c r="M155" i="20"/>
  <c r="M156" i="20"/>
  <c r="M157" i="20"/>
  <c r="M158" i="20"/>
  <c r="M159" i="20"/>
  <c r="M160" i="20"/>
  <c r="M161" i="20"/>
  <c r="M162" i="20"/>
  <c r="M163" i="20"/>
  <c r="M164" i="20"/>
  <c r="M165" i="20"/>
  <c r="M166" i="20"/>
  <c r="M167" i="20"/>
  <c r="M168" i="20"/>
  <c r="M169" i="20"/>
  <c r="M170" i="20"/>
  <c r="M171" i="20"/>
  <c r="M172" i="20"/>
  <c r="M173" i="20"/>
  <c r="M174" i="20"/>
  <c r="M175" i="20"/>
  <c r="M176" i="20"/>
  <c r="M177" i="20"/>
  <c r="M178" i="20"/>
  <c r="M179" i="20"/>
  <c r="M180" i="20"/>
  <c r="M181" i="20"/>
  <c r="M182" i="20"/>
  <c r="M183" i="20"/>
  <c r="M184" i="20"/>
  <c r="M185" i="20"/>
  <c r="M186" i="20"/>
  <c r="M187" i="20"/>
  <c r="M188" i="20"/>
  <c r="M189" i="20"/>
  <c r="M190" i="20"/>
  <c r="M191" i="20"/>
  <c r="M192" i="20"/>
  <c r="M193" i="20"/>
  <c r="M194" i="20"/>
  <c r="M195" i="20"/>
  <c r="M196" i="20"/>
  <c r="M197" i="20"/>
  <c r="L17" i="19"/>
  <c r="J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J177" i="20"/>
  <c r="J178" i="20"/>
  <c r="J179" i="20"/>
  <c r="J180" i="20"/>
  <c r="J181" i="20"/>
  <c r="J182" i="20"/>
  <c r="J183" i="20"/>
  <c r="J184" i="20"/>
  <c r="J185" i="20"/>
  <c r="J186" i="20"/>
  <c r="J187" i="20"/>
  <c r="J188" i="20"/>
  <c r="J189" i="20"/>
  <c r="J190" i="20"/>
  <c r="J191" i="20"/>
  <c r="J192" i="20"/>
  <c r="J193" i="20"/>
  <c r="J194" i="20"/>
  <c r="J195" i="20"/>
  <c r="J196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Q31" i="20" l="1"/>
  <c r="O7" i="20"/>
  <c r="Q51" i="20"/>
  <c r="M17" i="20"/>
  <c r="O8" i="20"/>
  <c r="O10" i="20"/>
  <c r="O6" i="20"/>
  <c r="M25" i="20"/>
  <c r="O4" i="20"/>
  <c r="O9" i="20"/>
  <c r="O5" i="20"/>
  <c r="Q32" i="20"/>
  <c r="Q30" i="20"/>
  <c r="M21" i="20"/>
  <c r="O12" i="20"/>
  <c r="Q47" i="20"/>
  <c r="M14" i="20"/>
  <c r="O11" i="20"/>
  <c r="Q54" i="20"/>
  <c r="Q50" i="20"/>
  <c r="Q46" i="20"/>
  <c r="Q42" i="20"/>
  <c r="Q38" i="20"/>
  <c r="Q34" i="20"/>
  <c r="Q53" i="20"/>
  <c r="Q49" i="20"/>
  <c r="Q45" i="20"/>
  <c r="Q41" i="20"/>
  <c r="Q37" i="20"/>
  <c r="Q33" i="20"/>
  <c r="Q29" i="20"/>
  <c r="Q43" i="20"/>
  <c r="Q39" i="20"/>
  <c r="Q35" i="20"/>
  <c r="Q52" i="20"/>
  <c r="Q48" i="20"/>
  <c r="Q44" i="20"/>
  <c r="Q40" i="20"/>
  <c r="Q36" i="20"/>
  <c r="M28" i="20"/>
  <c r="M24" i="20"/>
  <c r="M20" i="20"/>
  <c r="M16" i="20"/>
  <c r="M27" i="20"/>
  <c r="M23" i="20"/>
  <c r="M19" i="20"/>
  <c r="M15" i="20"/>
  <c r="M26" i="20"/>
  <c r="M22" i="20"/>
  <c r="M18" i="20"/>
  <c r="M13" i="20"/>
  <c r="O2" i="20"/>
  <c r="O3" i="20"/>
  <c r="C10" i="20"/>
  <c r="D10" i="20"/>
  <c r="F10" i="20"/>
  <c r="A10" i="20"/>
  <c r="C6" i="20"/>
  <c r="D6" i="20"/>
  <c r="F6" i="20"/>
  <c r="A6" i="20"/>
  <c r="C48" i="20"/>
  <c r="C44" i="20"/>
  <c r="C29" i="20"/>
  <c r="C27" i="20"/>
  <c r="C10" i="19" l="1"/>
  <c r="N10" i="19"/>
  <c r="L10" i="19"/>
  <c r="A10" i="19"/>
  <c r="D10" i="19"/>
  <c r="F10" i="19"/>
  <c r="P10" i="19"/>
  <c r="L16" i="19"/>
  <c r="J14" i="21" l="1"/>
  <c r="J5" i="21"/>
  <c r="J8" i="21"/>
  <c r="J6" i="21"/>
  <c r="J2" i="21"/>
  <c r="J12" i="21"/>
  <c r="J7" i="21"/>
  <c r="J13" i="21"/>
  <c r="J27" i="21"/>
  <c r="J11" i="21"/>
  <c r="J15" i="21"/>
  <c r="J4" i="21"/>
  <c r="J10" i="21"/>
  <c r="J28" i="21"/>
  <c r="J9" i="21"/>
  <c r="J18" i="21"/>
  <c r="J21" i="21"/>
  <c r="J17" i="21"/>
  <c r="J68" i="21"/>
  <c r="J16" i="21"/>
  <c r="J23" i="21"/>
  <c r="J30" i="21"/>
  <c r="J26" i="21"/>
  <c r="J19" i="21"/>
  <c r="J22" i="21"/>
  <c r="J29" i="21"/>
  <c r="J24" i="21"/>
  <c r="J25" i="21"/>
  <c r="J20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3" i="21"/>
  <c r="J12" i="22"/>
  <c r="J17" i="22"/>
  <c r="J13" i="22"/>
  <c r="J19" i="22"/>
  <c r="J23" i="22"/>
  <c r="J15" i="22"/>
  <c r="J21" i="22"/>
  <c r="J26" i="22"/>
  <c r="J14" i="22"/>
  <c r="J28" i="22"/>
  <c r="J20" i="22"/>
  <c r="J22" i="22"/>
  <c r="J24" i="22"/>
  <c r="J18" i="22"/>
  <c r="J29" i="22"/>
  <c r="J25" i="22"/>
  <c r="J16" i="22"/>
  <c r="J27" i="22"/>
  <c r="J33" i="22"/>
  <c r="J43" i="22"/>
  <c r="J31" i="22"/>
  <c r="J44" i="22"/>
  <c r="J36" i="22"/>
  <c r="J40" i="22"/>
  <c r="J39" i="22"/>
  <c r="J65" i="22"/>
  <c r="J34" i="22"/>
  <c r="J35" i="22"/>
  <c r="J41" i="22"/>
  <c r="J32" i="22"/>
  <c r="J37" i="22"/>
  <c r="J66" i="22"/>
  <c r="J38" i="22"/>
  <c r="J48" i="22"/>
  <c r="J58" i="22"/>
  <c r="J51" i="22"/>
  <c r="J49" i="22"/>
  <c r="J53" i="22"/>
  <c r="J47" i="22"/>
  <c r="J57" i="22"/>
  <c r="J46" i="22"/>
  <c r="J55" i="22"/>
  <c r="J59" i="22"/>
  <c r="J61" i="22"/>
  <c r="J52" i="22"/>
  <c r="J62" i="22"/>
  <c r="J63" i="22"/>
  <c r="J54" i="22"/>
  <c r="J64" i="22"/>
  <c r="J60" i="22"/>
  <c r="J42" i="22"/>
  <c r="J45" i="22"/>
  <c r="J50" i="22"/>
  <c r="J5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A4" i="22"/>
  <c r="A6" i="22"/>
  <c r="A7" i="22"/>
  <c r="A9" i="22"/>
  <c r="A5" i="22"/>
  <c r="A10" i="22"/>
  <c r="A8" i="22"/>
  <c r="A12" i="22"/>
  <c r="A2" i="22"/>
  <c r="A11" i="22"/>
  <c r="A17" i="22"/>
  <c r="A13" i="22"/>
  <c r="A19" i="22"/>
  <c r="A23" i="22"/>
  <c r="A15" i="22"/>
  <c r="A21" i="22"/>
  <c r="A26" i="22"/>
  <c r="A14" i="22"/>
  <c r="A28" i="22"/>
  <c r="A20" i="22"/>
  <c r="A22" i="22"/>
  <c r="A24" i="22"/>
  <c r="A18" i="22"/>
  <c r="A29" i="22"/>
  <c r="A25" i="22"/>
  <c r="A16" i="22"/>
  <c r="A27" i="22"/>
  <c r="A30" i="22"/>
  <c r="A33" i="22"/>
  <c r="A43" i="22"/>
  <c r="A31" i="22"/>
  <c r="A44" i="22"/>
  <c r="A36" i="22"/>
  <c r="A40" i="22"/>
  <c r="A39" i="22"/>
  <c r="A65" i="22"/>
  <c r="A34" i="22"/>
  <c r="A35" i="22"/>
  <c r="A41" i="22"/>
  <c r="A32" i="22"/>
  <c r="A37" i="22"/>
  <c r="A66" i="22"/>
  <c r="A38" i="22"/>
  <c r="A48" i="22"/>
  <c r="A58" i="22"/>
  <c r="A51" i="22"/>
  <c r="A49" i="22"/>
  <c r="A53" i="22"/>
  <c r="A47" i="22"/>
  <c r="A57" i="22"/>
  <c r="A46" i="22"/>
  <c r="A55" i="22"/>
  <c r="A59" i="22"/>
  <c r="A61" i="22"/>
  <c r="A52" i="22"/>
  <c r="A62" i="22"/>
  <c r="A63" i="22"/>
  <c r="A54" i="22"/>
  <c r="A64" i="22"/>
  <c r="A60" i="22"/>
  <c r="A42" i="22"/>
  <c r="A45" i="22"/>
  <c r="A50" i="22"/>
  <c r="A5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3" i="22"/>
  <c r="A14" i="21"/>
  <c r="A5" i="21"/>
  <c r="A8" i="21"/>
  <c r="A6" i="21"/>
  <c r="A2" i="21"/>
  <c r="A12" i="21"/>
  <c r="A7" i="21"/>
  <c r="A13" i="21"/>
  <c r="A27" i="21"/>
  <c r="A11" i="21"/>
  <c r="A15" i="21"/>
  <c r="A4" i="21"/>
  <c r="A10" i="21"/>
  <c r="A28" i="21"/>
  <c r="A9" i="21"/>
  <c r="A18" i="21"/>
  <c r="A21" i="21"/>
  <c r="A17" i="21"/>
  <c r="A68" i="21"/>
  <c r="A16" i="21"/>
  <c r="A23" i="21"/>
  <c r="A30" i="21"/>
  <c r="A26" i="21"/>
  <c r="A19" i="21"/>
  <c r="A22" i="21"/>
  <c r="A29" i="21"/>
  <c r="A24" i="21"/>
  <c r="A25" i="21"/>
  <c r="A31" i="21"/>
  <c r="A33" i="21"/>
  <c r="A32" i="21"/>
  <c r="A55" i="21"/>
  <c r="A38" i="21"/>
  <c r="A34" i="21"/>
  <c r="A39" i="21"/>
  <c r="A36" i="21"/>
  <c r="A40" i="21"/>
  <c r="A45" i="21"/>
  <c r="A46" i="21"/>
  <c r="A35" i="21"/>
  <c r="A47" i="21"/>
  <c r="A50" i="21"/>
  <c r="A42" i="21"/>
  <c r="A60" i="21"/>
  <c r="A51" i="21"/>
  <c r="A48" i="21"/>
  <c r="A52" i="21"/>
  <c r="A41" i="21"/>
  <c r="A56" i="21"/>
  <c r="A65" i="21"/>
  <c r="A53" i="21"/>
  <c r="A58" i="21"/>
  <c r="A66" i="21"/>
  <c r="A37" i="21"/>
  <c r="A44" i="21"/>
  <c r="A64" i="21"/>
  <c r="A59" i="21"/>
  <c r="A63" i="21"/>
  <c r="A67" i="21"/>
  <c r="A43" i="21"/>
  <c r="A49" i="21"/>
  <c r="A57" i="21"/>
  <c r="A61" i="21"/>
  <c r="A62" i="21"/>
  <c r="A54" i="21"/>
  <c r="A20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3" i="21"/>
  <c r="A3" i="20"/>
  <c r="A4" i="20"/>
  <c r="A5" i="20"/>
  <c r="A7" i="20"/>
  <c r="A8" i="20"/>
  <c r="A9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8" i="20"/>
  <c r="A27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2" i="20"/>
  <c r="H196" i="22"/>
  <c r="P195" i="22"/>
  <c r="F195" i="22"/>
  <c r="D195" i="22"/>
  <c r="P194" i="22"/>
  <c r="F194" i="22"/>
  <c r="D194" i="22"/>
  <c r="P193" i="22"/>
  <c r="F193" i="22"/>
  <c r="D193" i="22"/>
  <c r="P192" i="22"/>
  <c r="F192" i="22"/>
  <c r="D192" i="22"/>
  <c r="P191" i="22"/>
  <c r="F191" i="22"/>
  <c r="D191" i="22"/>
  <c r="P190" i="22"/>
  <c r="F190" i="22"/>
  <c r="D190" i="22"/>
  <c r="P189" i="22"/>
  <c r="F189" i="22"/>
  <c r="D189" i="22"/>
  <c r="P188" i="22"/>
  <c r="F188" i="22"/>
  <c r="D188" i="22"/>
  <c r="P187" i="22"/>
  <c r="F187" i="22"/>
  <c r="D187" i="22"/>
  <c r="P186" i="22"/>
  <c r="F186" i="22"/>
  <c r="D186" i="22"/>
  <c r="P185" i="22"/>
  <c r="F185" i="22"/>
  <c r="D185" i="22"/>
  <c r="P184" i="22"/>
  <c r="F184" i="22"/>
  <c r="D184" i="22"/>
  <c r="P183" i="22"/>
  <c r="F183" i="22"/>
  <c r="D183" i="22"/>
  <c r="P182" i="22"/>
  <c r="F182" i="22"/>
  <c r="D182" i="22"/>
  <c r="P181" i="22"/>
  <c r="F181" i="22"/>
  <c r="D181" i="22"/>
  <c r="P180" i="22"/>
  <c r="F180" i="22"/>
  <c r="D180" i="22"/>
  <c r="P179" i="22"/>
  <c r="F179" i="22"/>
  <c r="D179" i="22"/>
  <c r="P178" i="22"/>
  <c r="F178" i="22"/>
  <c r="D178" i="22"/>
  <c r="P177" i="22"/>
  <c r="F177" i="22"/>
  <c r="D177" i="22"/>
  <c r="P176" i="22"/>
  <c r="F176" i="22"/>
  <c r="D176" i="22"/>
  <c r="P175" i="22"/>
  <c r="F175" i="22"/>
  <c r="D175" i="22"/>
  <c r="P174" i="22"/>
  <c r="F174" i="22"/>
  <c r="D174" i="22"/>
  <c r="P173" i="22"/>
  <c r="F173" i="22"/>
  <c r="D173" i="22"/>
  <c r="P172" i="22"/>
  <c r="F172" i="22"/>
  <c r="D172" i="22"/>
  <c r="P171" i="22"/>
  <c r="F171" i="22"/>
  <c r="D171" i="22"/>
  <c r="P170" i="22"/>
  <c r="F170" i="22"/>
  <c r="D170" i="22"/>
  <c r="P169" i="22"/>
  <c r="F169" i="22"/>
  <c r="D169" i="22"/>
  <c r="P168" i="22"/>
  <c r="F168" i="22"/>
  <c r="D168" i="22"/>
  <c r="P167" i="22"/>
  <c r="F167" i="22"/>
  <c r="D167" i="22"/>
  <c r="P166" i="22"/>
  <c r="F166" i="22"/>
  <c r="D166" i="22"/>
  <c r="P165" i="22"/>
  <c r="F165" i="22"/>
  <c r="D165" i="22"/>
  <c r="P164" i="22"/>
  <c r="F164" i="22"/>
  <c r="D164" i="22"/>
  <c r="P163" i="22"/>
  <c r="F163" i="22"/>
  <c r="D163" i="22"/>
  <c r="P162" i="22"/>
  <c r="F162" i="22"/>
  <c r="D162" i="22"/>
  <c r="P161" i="22"/>
  <c r="F161" i="22"/>
  <c r="D161" i="22"/>
  <c r="P160" i="22"/>
  <c r="F160" i="22"/>
  <c r="D160" i="22"/>
  <c r="P159" i="22"/>
  <c r="F159" i="22"/>
  <c r="D159" i="22"/>
  <c r="P158" i="22"/>
  <c r="F158" i="22"/>
  <c r="D158" i="22"/>
  <c r="P157" i="22"/>
  <c r="F157" i="22"/>
  <c r="D157" i="22"/>
  <c r="P156" i="22"/>
  <c r="F156" i="22"/>
  <c r="D156" i="22"/>
  <c r="P155" i="22"/>
  <c r="F155" i="22"/>
  <c r="D155" i="22"/>
  <c r="P154" i="22"/>
  <c r="F154" i="22"/>
  <c r="D154" i="22"/>
  <c r="P153" i="22"/>
  <c r="F153" i="22"/>
  <c r="D153" i="22"/>
  <c r="P152" i="22"/>
  <c r="F152" i="22"/>
  <c r="D152" i="22"/>
  <c r="P151" i="22"/>
  <c r="F151" i="22"/>
  <c r="D151" i="22"/>
  <c r="P150" i="22"/>
  <c r="F150" i="22"/>
  <c r="D150" i="22"/>
  <c r="P149" i="22"/>
  <c r="F149" i="22"/>
  <c r="D149" i="22"/>
  <c r="P148" i="22"/>
  <c r="F148" i="22"/>
  <c r="D148" i="22"/>
  <c r="P147" i="22"/>
  <c r="F147" i="22"/>
  <c r="D147" i="22"/>
  <c r="P146" i="22"/>
  <c r="F146" i="22"/>
  <c r="D146" i="22"/>
  <c r="P145" i="22"/>
  <c r="F145" i="22"/>
  <c r="D145" i="22"/>
  <c r="P144" i="22"/>
  <c r="F144" i="22"/>
  <c r="D144" i="22"/>
  <c r="P143" i="22"/>
  <c r="F143" i="22"/>
  <c r="D143" i="22"/>
  <c r="P142" i="22"/>
  <c r="F142" i="22"/>
  <c r="D142" i="22"/>
  <c r="P141" i="22"/>
  <c r="F141" i="22"/>
  <c r="D141" i="22"/>
  <c r="P140" i="22"/>
  <c r="F140" i="22"/>
  <c r="D140" i="22"/>
  <c r="P139" i="22"/>
  <c r="F139" i="22"/>
  <c r="D139" i="22"/>
  <c r="P138" i="22"/>
  <c r="F138" i="22"/>
  <c r="D138" i="22"/>
  <c r="P137" i="22"/>
  <c r="F137" i="22"/>
  <c r="D137" i="22"/>
  <c r="P136" i="22"/>
  <c r="F136" i="22"/>
  <c r="D136" i="22"/>
  <c r="P135" i="22"/>
  <c r="F135" i="22"/>
  <c r="D135" i="22"/>
  <c r="P134" i="22"/>
  <c r="F134" i="22"/>
  <c r="D134" i="22"/>
  <c r="P133" i="22"/>
  <c r="F133" i="22"/>
  <c r="D133" i="22"/>
  <c r="P132" i="22"/>
  <c r="F132" i="22"/>
  <c r="D132" i="22"/>
  <c r="P131" i="22"/>
  <c r="F131" i="22"/>
  <c r="D131" i="22"/>
  <c r="P130" i="22"/>
  <c r="F130" i="22"/>
  <c r="D130" i="22"/>
  <c r="P129" i="22"/>
  <c r="F129" i="22"/>
  <c r="D129" i="22"/>
  <c r="P128" i="22"/>
  <c r="F128" i="22"/>
  <c r="D128" i="22"/>
  <c r="P127" i="22"/>
  <c r="F127" i="22"/>
  <c r="D127" i="22"/>
  <c r="P126" i="22"/>
  <c r="F126" i="22"/>
  <c r="D126" i="22"/>
  <c r="P125" i="22"/>
  <c r="F125" i="22"/>
  <c r="D125" i="22"/>
  <c r="P124" i="22"/>
  <c r="F124" i="22"/>
  <c r="D124" i="22"/>
  <c r="P123" i="22"/>
  <c r="F123" i="22"/>
  <c r="D123" i="22"/>
  <c r="P122" i="22"/>
  <c r="F122" i="22"/>
  <c r="D122" i="22"/>
  <c r="P121" i="22"/>
  <c r="F121" i="22"/>
  <c r="D121" i="22"/>
  <c r="P120" i="22"/>
  <c r="F120" i="22"/>
  <c r="D120" i="22"/>
  <c r="P119" i="22"/>
  <c r="F119" i="22"/>
  <c r="D119" i="22"/>
  <c r="P118" i="22"/>
  <c r="F118" i="22"/>
  <c r="D118" i="22"/>
  <c r="P117" i="22"/>
  <c r="F117" i="22"/>
  <c r="D117" i="22"/>
  <c r="P116" i="22"/>
  <c r="F116" i="22"/>
  <c r="D116" i="22"/>
  <c r="P115" i="22"/>
  <c r="F115" i="22"/>
  <c r="D115" i="22"/>
  <c r="P114" i="22"/>
  <c r="F114" i="22"/>
  <c r="D114" i="22"/>
  <c r="P113" i="22"/>
  <c r="F113" i="22"/>
  <c r="D113" i="22"/>
  <c r="P112" i="22"/>
  <c r="F112" i="22"/>
  <c r="D112" i="22"/>
  <c r="P111" i="22"/>
  <c r="F111" i="22"/>
  <c r="D111" i="22"/>
  <c r="P110" i="22"/>
  <c r="F110" i="22"/>
  <c r="D110" i="22"/>
  <c r="P109" i="22"/>
  <c r="F109" i="22"/>
  <c r="D109" i="22"/>
  <c r="P108" i="22"/>
  <c r="F108" i="22"/>
  <c r="D108" i="22"/>
  <c r="P107" i="22"/>
  <c r="F107" i="22"/>
  <c r="D107" i="22"/>
  <c r="P106" i="22"/>
  <c r="F106" i="22"/>
  <c r="D106" i="22"/>
  <c r="P105" i="22"/>
  <c r="F105" i="22"/>
  <c r="D105" i="22"/>
  <c r="P104" i="22"/>
  <c r="F104" i="22"/>
  <c r="D104" i="22"/>
  <c r="P103" i="22"/>
  <c r="F103" i="22"/>
  <c r="D103" i="22"/>
  <c r="P102" i="22"/>
  <c r="F102" i="22"/>
  <c r="D102" i="22"/>
  <c r="P101" i="22"/>
  <c r="F101" i="22"/>
  <c r="D101" i="22"/>
  <c r="P100" i="22"/>
  <c r="F100" i="22"/>
  <c r="D100" i="22"/>
  <c r="P99" i="22"/>
  <c r="F99" i="22"/>
  <c r="D99" i="22"/>
  <c r="P98" i="22"/>
  <c r="F98" i="22"/>
  <c r="D98" i="22"/>
  <c r="P97" i="22"/>
  <c r="F97" i="22"/>
  <c r="D97" i="22"/>
  <c r="P96" i="22"/>
  <c r="F96" i="22"/>
  <c r="D96" i="22"/>
  <c r="P95" i="22"/>
  <c r="F95" i="22"/>
  <c r="D95" i="22"/>
  <c r="P94" i="22"/>
  <c r="F94" i="22"/>
  <c r="D94" i="22"/>
  <c r="P93" i="22"/>
  <c r="F93" i="22"/>
  <c r="D93" i="22"/>
  <c r="P92" i="22"/>
  <c r="F92" i="22"/>
  <c r="D92" i="22"/>
  <c r="P91" i="22"/>
  <c r="F91" i="22"/>
  <c r="D91" i="22"/>
  <c r="P90" i="22"/>
  <c r="F90" i="22"/>
  <c r="D90" i="22"/>
  <c r="P89" i="22"/>
  <c r="F89" i="22"/>
  <c r="D89" i="22"/>
  <c r="P88" i="22"/>
  <c r="F88" i="22"/>
  <c r="D88" i="22"/>
  <c r="P87" i="22"/>
  <c r="F87" i="22"/>
  <c r="D87" i="22"/>
  <c r="C87" i="22"/>
  <c r="P86" i="22"/>
  <c r="F86" i="22"/>
  <c r="D86" i="22"/>
  <c r="C86" i="22"/>
  <c r="P85" i="22"/>
  <c r="F85" i="22"/>
  <c r="D85" i="22"/>
  <c r="C85" i="22"/>
  <c r="P84" i="22"/>
  <c r="F84" i="22"/>
  <c r="D84" i="22"/>
  <c r="C84" i="22"/>
  <c r="P83" i="22"/>
  <c r="O83" i="22"/>
  <c r="N83" i="22"/>
  <c r="M83" i="22"/>
  <c r="F83" i="22"/>
  <c r="D83" i="22"/>
  <c r="C83" i="22"/>
  <c r="P82" i="22"/>
  <c r="O82" i="22"/>
  <c r="N82" i="22"/>
  <c r="M82" i="22"/>
  <c r="F82" i="22"/>
  <c r="D82" i="22"/>
  <c r="C82" i="22"/>
  <c r="P81" i="22"/>
  <c r="O81" i="22"/>
  <c r="N81" i="22"/>
  <c r="M81" i="22"/>
  <c r="F81" i="22"/>
  <c r="D81" i="22"/>
  <c r="C81" i="22"/>
  <c r="P80" i="22"/>
  <c r="O80" i="22"/>
  <c r="N80" i="22"/>
  <c r="M80" i="22"/>
  <c r="F80" i="22"/>
  <c r="D80" i="22"/>
  <c r="C80" i="22"/>
  <c r="P79" i="22"/>
  <c r="O79" i="22"/>
  <c r="N79" i="22"/>
  <c r="M79" i="22"/>
  <c r="L79" i="22"/>
  <c r="F79" i="22"/>
  <c r="D79" i="22"/>
  <c r="C79" i="22"/>
  <c r="P78" i="22"/>
  <c r="O78" i="22"/>
  <c r="N78" i="22"/>
  <c r="M78" i="22"/>
  <c r="L78" i="22"/>
  <c r="F78" i="22"/>
  <c r="D78" i="22"/>
  <c r="C78" i="22"/>
  <c r="P77" i="22"/>
  <c r="O77" i="22"/>
  <c r="N77" i="22"/>
  <c r="M77" i="22"/>
  <c r="L77" i="22"/>
  <c r="F77" i="22"/>
  <c r="D77" i="22"/>
  <c r="C77" i="22"/>
  <c r="P76" i="22"/>
  <c r="O76" i="22"/>
  <c r="N76" i="22"/>
  <c r="M76" i="22"/>
  <c r="L76" i="22"/>
  <c r="F76" i="22"/>
  <c r="D76" i="22"/>
  <c r="C76" i="22"/>
  <c r="P75" i="22"/>
  <c r="O75" i="22"/>
  <c r="N75" i="22"/>
  <c r="M75" i="22"/>
  <c r="L75" i="22"/>
  <c r="F75" i="22"/>
  <c r="D75" i="22"/>
  <c r="C75" i="22"/>
  <c r="P74" i="22"/>
  <c r="O74" i="22"/>
  <c r="N74" i="22"/>
  <c r="M74" i="22"/>
  <c r="L74" i="22"/>
  <c r="F74" i="22"/>
  <c r="D74" i="22"/>
  <c r="C74" i="22"/>
  <c r="P73" i="22"/>
  <c r="O73" i="22"/>
  <c r="N73" i="22"/>
  <c r="M73" i="22"/>
  <c r="L73" i="22"/>
  <c r="F73" i="22"/>
  <c r="D73" i="22"/>
  <c r="C73" i="22"/>
  <c r="P72" i="22"/>
  <c r="O72" i="22"/>
  <c r="N72" i="22"/>
  <c r="M72" i="22"/>
  <c r="L72" i="22"/>
  <c r="F72" i="22"/>
  <c r="D72" i="22"/>
  <c r="C72" i="22"/>
  <c r="P71" i="22"/>
  <c r="O71" i="22"/>
  <c r="N71" i="22"/>
  <c r="M71" i="22"/>
  <c r="L71" i="22"/>
  <c r="F71" i="22"/>
  <c r="D71" i="22"/>
  <c r="C71" i="22"/>
  <c r="P70" i="22"/>
  <c r="O70" i="22"/>
  <c r="N70" i="22"/>
  <c r="M70" i="22"/>
  <c r="L70" i="22"/>
  <c r="F70" i="22"/>
  <c r="D70" i="22"/>
  <c r="C70" i="22"/>
  <c r="P69" i="22"/>
  <c r="O69" i="22"/>
  <c r="N69" i="22"/>
  <c r="M69" i="22"/>
  <c r="L69" i="22"/>
  <c r="F69" i="22"/>
  <c r="D69" i="22"/>
  <c r="C69" i="22"/>
  <c r="P68" i="22"/>
  <c r="O68" i="22"/>
  <c r="N68" i="22"/>
  <c r="M68" i="22"/>
  <c r="L68" i="22"/>
  <c r="F68" i="22"/>
  <c r="D68" i="22"/>
  <c r="C68" i="22"/>
  <c r="P67" i="22"/>
  <c r="O67" i="22"/>
  <c r="N67" i="22"/>
  <c r="M67" i="22"/>
  <c r="L67" i="22"/>
  <c r="F67" i="22"/>
  <c r="D67" i="22"/>
  <c r="C67" i="22"/>
  <c r="P56" i="22"/>
  <c r="O56" i="22"/>
  <c r="N56" i="22"/>
  <c r="M56" i="22"/>
  <c r="L56" i="22"/>
  <c r="F56" i="22"/>
  <c r="D56" i="22"/>
  <c r="C56" i="22"/>
  <c r="P50" i="22"/>
  <c r="O50" i="22"/>
  <c r="N50" i="22"/>
  <c r="M50" i="22"/>
  <c r="L50" i="22"/>
  <c r="F50" i="22"/>
  <c r="D50" i="22"/>
  <c r="C50" i="22"/>
  <c r="P45" i="22"/>
  <c r="O45" i="22"/>
  <c r="N45" i="22"/>
  <c r="M45" i="22"/>
  <c r="L45" i="22"/>
  <c r="F45" i="22"/>
  <c r="D45" i="22"/>
  <c r="C45" i="22"/>
  <c r="P42" i="22"/>
  <c r="O42" i="22"/>
  <c r="N42" i="22"/>
  <c r="M42" i="22"/>
  <c r="L42" i="22"/>
  <c r="F42" i="22"/>
  <c r="D42" i="22"/>
  <c r="C42" i="22"/>
  <c r="P60" i="22"/>
  <c r="O60" i="22"/>
  <c r="N60" i="22"/>
  <c r="M60" i="22"/>
  <c r="L60" i="22"/>
  <c r="F60" i="22"/>
  <c r="D60" i="22"/>
  <c r="C60" i="22"/>
  <c r="P64" i="22"/>
  <c r="O64" i="22"/>
  <c r="N64" i="22"/>
  <c r="M64" i="22"/>
  <c r="L64" i="22"/>
  <c r="F64" i="22"/>
  <c r="D64" i="22"/>
  <c r="C64" i="22"/>
  <c r="P54" i="22"/>
  <c r="O54" i="22"/>
  <c r="N54" i="22"/>
  <c r="M54" i="22"/>
  <c r="L54" i="22"/>
  <c r="F54" i="22"/>
  <c r="D54" i="22"/>
  <c r="C54" i="22"/>
  <c r="P63" i="22"/>
  <c r="O63" i="22"/>
  <c r="N63" i="22"/>
  <c r="M63" i="22"/>
  <c r="L63" i="22"/>
  <c r="F63" i="22"/>
  <c r="D63" i="22"/>
  <c r="C63" i="22"/>
  <c r="P62" i="22"/>
  <c r="O62" i="22"/>
  <c r="N62" i="22"/>
  <c r="M62" i="22"/>
  <c r="L62" i="22"/>
  <c r="F62" i="22"/>
  <c r="D62" i="22"/>
  <c r="C62" i="22"/>
  <c r="P52" i="22"/>
  <c r="O52" i="22"/>
  <c r="N52" i="22"/>
  <c r="M52" i="22"/>
  <c r="L52" i="22"/>
  <c r="F52" i="22"/>
  <c r="D52" i="22"/>
  <c r="C52" i="22"/>
  <c r="P61" i="22"/>
  <c r="O61" i="22"/>
  <c r="N61" i="22"/>
  <c r="M61" i="22"/>
  <c r="L61" i="22"/>
  <c r="F61" i="22"/>
  <c r="D61" i="22"/>
  <c r="C61" i="22"/>
  <c r="P59" i="22"/>
  <c r="O59" i="22"/>
  <c r="N59" i="22"/>
  <c r="M59" i="22"/>
  <c r="L59" i="22"/>
  <c r="F59" i="22"/>
  <c r="D59" i="22"/>
  <c r="C59" i="22"/>
  <c r="P55" i="22"/>
  <c r="O55" i="22"/>
  <c r="N55" i="22"/>
  <c r="M55" i="22"/>
  <c r="L55" i="22"/>
  <c r="F55" i="22"/>
  <c r="D55" i="22"/>
  <c r="C55" i="22"/>
  <c r="P46" i="22"/>
  <c r="O46" i="22"/>
  <c r="N46" i="22"/>
  <c r="M46" i="22"/>
  <c r="L46" i="22"/>
  <c r="F46" i="22"/>
  <c r="D46" i="22"/>
  <c r="C46" i="22"/>
  <c r="P57" i="22"/>
  <c r="O57" i="22"/>
  <c r="N57" i="22"/>
  <c r="M57" i="22"/>
  <c r="L57" i="22"/>
  <c r="F57" i="22"/>
  <c r="D57" i="22"/>
  <c r="C57" i="22"/>
  <c r="P47" i="22"/>
  <c r="O47" i="22"/>
  <c r="N47" i="22"/>
  <c r="M47" i="22"/>
  <c r="L47" i="22"/>
  <c r="F47" i="22"/>
  <c r="D47" i="22"/>
  <c r="C47" i="22"/>
  <c r="P53" i="22"/>
  <c r="O53" i="22"/>
  <c r="N53" i="22"/>
  <c r="M53" i="22"/>
  <c r="L53" i="22"/>
  <c r="F53" i="22"/>
  <c r="D53" i="22"/>
  <c r="C53" i="22"/>
  <c r="P49" i="22"/>
  <c r="O49" i="22"/>
  <c r="N49" i="22"/>
  <c r="M49" i="22"/>
  <c r="L49" i="22"/>
  <c r="F49" i="22"/>
  <c r="D49" i="22"/>
  <c r="C49" i="22"/>
  <c r="P51" i="22"/>
  <c r="O51" i="22"/>
  <c r="N51" i="22"/>
  <c r="M51" i="22"/>
  <c r="L51" i="22"/>
  <c r="F51" i="22"/>
  <c r="D51" i="22"/>
  <c r="C51" i="22"/>
  <c r="P58" i="22"/>
  <c r="O58" i="22"/>
  <c r="N58" i="22"/>
  <c r="M58" i="22"/>
  <c r="L58" i="22"/>
  <c r="F58" i="22"/>
  <c r="D58" i="22"/>
  <c r="C58" i="22"/>
  <c r="P48" i="22"/>
  <c r="O48" i="22"/>
  <c r="N48" i="22"/>
  <c r="M48" i="22"/>
  <c r="L48" i="22"/>
  <c r="F48" i="22"/>
  <c r="D48" i="22"/>
  <c r="C48" i="22"/>
  <c r="P38" i="22"/>
  <c r="O38" i="22"/>
  <c r="N38" i="22"/>
  <c r="M38" i="22"/>
  <c r="L38" i="22"/>
  <c r="F38" i="22"/>
  <c r="D38" i="22"/>
  <c r="C38" i="22"/>
  <c r="P66" i="22"/>
  <c r="O66" i="22"/>
  <c r="N66" i="22"/>
  <c r="M66" i="22"/>
  <c r="L66" i="22"/>
  <c r="F66" i="22"/>
  <c r="D66" i="22"/>
  <c r="C66" i="22"/>
  <c r="P37" i="22"/>
  <c r="O37" i="22"/>
  <c r="N37" i="22"/>
  <c r="M37" i="22"/>
  <c r="L37" i="22"/>
  <c r="F37" i="22"/>
  <c r="D37" i="22"/>
  <c r="C37" i="22"/>
  <c r="P32" i="22"/>
  <c r="O32" i="22"/>
  <c r="N32" i="22"/>
  <c r="M32" i="22"/>
  <c r="L32" i="22"/>
  <c r="F32" i="22"/>
  <c r="D32" i="22"/>
  <c r="C32" i="22"/>
  <c r="P41" i="22"/>
  <c r="O41" i="22"/>
  <c r="N41" i="22"/>
  <c r="M41" i="22"/>
  <c r="L41" i="22"/>
  <c r="F41" i="22"/>
  <c r="D41" i="22"/>
  <c r="C41" i="22"/>
  <c r="P35" i="22"/>
  <c r="O35" i="22"/>
  <c r="N35" i="22"/>
  <c r="L35" i="22"/>
  <c r="F35" i="22"/>
  <c r="D35" i="22"/>
  <c r="C35" i="22"/>
  <c r="P34" i="22"/>
  <c r="O34" i="22"/>
  <c r="N34" i="22"/>
  <c r="L34" i="22"/>
  <c r="F34" i="22"/>
  <c r="D34" i="22"/>
  <c r="C34" i="22"/>
  <c r="P65" i="22"/>
  <c r="O65" i="22"/>
  <c r="N65" i="22"/>
  <c r="L65" i="22"/>
  <c r="F65" i="22"/>
  <c r="D65" i="22"/>
  <c r="C65" i="22"/>
  <c r="P39" i="22"/>
  <c r="O39" i="22"/>
  <c r="N39" i="22"/>
  <c r="L39" i="22"/>
  <c r="F39" i="22"/>
  <c r="D39" i="22"/>
  <c r="C39" i="22"/>
  <c r="P40" i="22"/>
  <c r="O40" i="22"/>
  <c r="N40" i="22"/>
  <c r="L40" i="22"/>
  <c r="F40" i="22"/>
  <c r="D40" i="22"/>
  <c r="C40" i="22"/>
  <c r="P36" i="22"/>
  <c r="O36" i="22"/>
  <c r="N36" i="22"/>
  <c r="L36" i="22"/>
  <c r="F36" i="22"/>
  <c r="D36" i="22"/>
  <c r="C36" i="22"/>
  <c r="P44" i="22"/>
  <c r="O44" i="22"/>
  <c r="N44" i="22"/>
  <c r="L44" i="22"/>
  <c r="F44" i="22"/>
  <c r="D44" i="22"/>
  <c r="C44" i="22"/>
  <c r="P31" i="22"/>
  <c r="O31" i="22"/>
  <c r="N31" i="22"/>
  <c r="L31" i="22"/>
  <c r="F31" i="22"/>
  <c r="D31" i="22"/>
  <c r="C31" i="22"/>
  <c r="P43" i="22"/>
  <c r="O43" i="22"/>
  <c r="N43" i="22"/>
  <c r="L43" i="22"/>
  <c r="F43" i="22"/>
  <c r="D43" i="22"/>
  <c r="C43" i="22"/>
  <c r="P33" i="22"/>
  <c r="O33" i="22"/>
  <c r="N33" i="22"/>
  <c r="L33" i="22"/>
  <c r="F33" i="22"/>
  <c r="D33" i="22"/>
  <c r="C33" i="22"/>
  <c r="F30" i="22"/>
  <c r="D30" i="22"/>
  <c r="C30" i="22"/>
  <c r="Q27" i="22"/>
  <c r="P27" i="22"/>
  <c r="O27" i="22"/>
  <c r="N27" i="22"/>
  <c r="L27" i="22"/>
  <c r="F27" i="22"/>
  <c r="D27" i="22"/>
  <c r="C27" i="22"/>
  <c r="Q16" i="22"/>
  <c r="P16" i="22"/>
  <c r="O16" i="22"/>
  <c r="N16" i="22"/>
  <c r="L16" i="22"/>
  <c r="F16" i="22"/>
  <c r="D16" i="22"/>
  <c r="C16" i="22"/>
  <c r="Q25" i="22"/>
  <c r="P25" i="22"/>
  <c r="O25" i="22"/>
  <c r="N25" i="22"/>
  <c r="L25" i="22"/>
  <c r="F25" i="22"/>
  <c r="D25" i="22"/>
  <c r="C25" i="22"/>
  <c r="Q29" i="22"/>
  <c r="P29" i="22"/>
  <c r="O29" i="22"/>
  <c r="N29" i="22"/>
  <c r="L29" i="22"/>
  <c r="F29" i="22"/>
  <c r="D29" i="22"/>
  <c r="C29" i="22"/>
  <c r="Q18" i="22"/>
  <c r="P18" i="22"/>
  <c r="O18" i="22"/>
  <c r="N18" i="22"/>
  <c r="L18" i="22"/>
  <c r="F18" i="22"/>
  <c r="D18" i="22"/>
  <c r="C18" i="22"/>
  <c r="Q24" i="22"/>
  <c r="P24" i="22"/>
  <c r="O24" i="22"/>
  <c r="N24" i="22"/>
  <c r="L24" i="22"/>
  <c r="F24" i="22"/>
  <c r="D24" i="22"/>
  <c r="C24" i="22"/>
  <c r="Q22" i="22"/>
  <c r="P22" i="22"/>
  <c r="O22" i="22"/>
  <c r="N22" i="22"/>
  <c r="L22" i="22"/>
  <c r="F22" i="22"/>
  <c r="D22" i="22"/>
  <c r="C22" i="22"/>
  <c r="Q20" i="22"/>
  <c r="P20" i="22"/>
  <c r="O20" i="22"/>
  <c r="N20" i="22"/>
  <c r="L20" i="22"/>
  <c r="F20" i="22"/>
  <c r="D20" i="22"/>
  <c r="C20" i="22"/>
  <c r="Q28" i="22"/>
  <c r="P28" i="22"/>
  <c r="O28" i="22"/>
  <c r="N28" i="22"/>
  <c r="L28" i="22"/>
  <c r="F28" i="22"/>
  <c r="D28" i="22"/>
  <c r="C28" i="22"/>
  <c r="Q14" i="22"/>
  <c r="P14" i="22"/>
  <c r="O14" i="22"/>
  <c r="N14" i="22"/>
  <c r="L14" i="22"/>
  <c r="F14" i="22"/>
  <c r="D14" i="22"/>
  <c r="C14" i="22"/>
  <c r="Q26" i="22"/>
  <c r="P26" i="22"/>
  <c r="N26" i="22"/>
  <c r="L26" i="22"/>
  <c r="F26" i="22"/>
  <c r="D26" i="22"/>
  <c r="C26" i="22"/>
  <c r="Q21" i="22"/>
  <c r="P21" i="22"/>
  <c r="N21" i="22"/>
  <c r="L21" i="22"/>
  <c r="F21" i="22"/>
  <c r="D21" i="22"/>
  <c r="C21" i="22"/>
  <c r="Q15" i="22"/>
  <c r="P15" i="22"/>
  <c r="N15" i="22"/>
  <c r="L15" i="22"/>
  <c r="F15" i="22"/>
  <c r="D15" i="22"/>
  <c r="C15" i="22"/>
  <c r="Q23" i="22"/>
  <c r="P23" i="22"/>
  <c r="N23" i="22"/>
  <c r="L23" i="22"/>
  <c r="F23" i="22"/>
  <c r="D23" i="22"/>
  <c r="C23" i="22"/>
  <c r="Q19" i="22"/>
  <c r="P19" i="22"/>
  <c r="N19" i="22"/>
  <c r="L19" i="22"/>
  <c r="F19" i="22"/>
  <c r="D19" i="22"/>
  <c r="C19" i="22"/>
  <c r="Q13" i="22"/>
  <c r="P13" i="22"/>
  <c r="N13" i="22"/>
  <c r="L13" i="22"/>
  <c r="F13" i="22"/>
  <c r="D13" i="22"/>
  <c r="C13" i="22"/>
  <c r="Q17" i="22"/>
  <c r="P17" i="22"/>
  <c r="N17" i="22"/>
  <c r="L17" i="22"/>
  <c r="F17" i="22"/>
  <c r="D17" i="22"/>
  <c r="C17" i="22"/>
  <c r="F11" i="22"/>
  <c r="D11" i="22"/>
  <c r="C11" i="22"/>
  <c r="F2" i="22"/>
  <c r="D2" i="22"/>
  <c r="C2" i="22"/>
  <c r="Q12" i="22"/>
  <c r="P12" i="22"/>
  <c r="N12" i="22"/>
  <c r="M12" i="22"/>
  <c r="L12" i="22"/>
  <c r="F12" i="22"/>
  <c r="D12" i="22"/>
  <c r="C12" i="22"/>
  <c r="F8" i="22"/>
  <c r="D8" i="22"/>
  <c r="C8" i="22"/>
  <c r="F10" i="22"/>
  <c r="D10" i="22"/>
  <c r="C10" i="22"/>
  <c r="F5" i="22"/>
  <c r="D5" i="22"/>
  <c r="C5" i="22"/>
  <c r="F9" i="22"/>
  <c r="D9" i="22"/>
  <c r="C9" i="22"/>
  <c r="F7" i="22"/>
  <c r="D7" i="22"/>
  <c r="C7" i="22"/>
  <c r="F6" i="22"/>
  <c r="D6" i="22"/>
  <c r="C6" i="22"/>
  <c r="F4" i="22"/>
  <c r="D4" i="22"/>
  <c r="C4" i="22"/>
  <c r="Q82" i="22"/>
  <c r="M39" i="22"/>
  <c r="F3" i="22"/>
  <c r="D3" i="22"/>
  <c r="C3" i="22"/>
  <c r="H196" i="21"/>
  <c r="P195" i="21"/>
  <c r="F195" i="21"/>
  <c r="D195" i="21"/>
  <c r="P194" i="21"/>
  <c r="F194" i="21"/>
  <c r="D194" i="21"/>
  <c r="P193" i="21"/>
  <c r="F193" i="21"/>
  <c r="D193" i="21"/>
  <c r="P192" i="21"/>
  <c r="F192" i="21"/>
  <c r="D192" i="21"/>
  <c r="P191" i="21"/>
  <c r="F191" i="21"/>
  <c r="D191" i="21"/>
  <c r="P190" i="21"/>
  <c r="F190" i="21"/>
  <c r="D190" i="21"/>
  <c r="P189" i="21"/>
  <c r="F189" i="21"/>
  <c r="D189" i="21"/>
  <c r="P188" i="21"/>
  <c r="F188" i="21"/>
  <c r="D188" i="21"/>
  <c r="P187" i="21"/>
  <c r="F187" i="21"/>
  <c r="D187" i="21"/>
  <c r="P186" i="21"/>
  <c r="F186" i="21"/>
  <c r="D186" i="21"/>
  <c r="P185" i="21"/>
  <c r="F185" i="21"/>
  <c r="D185" i="21"/>
  <c r="P184" i="21"/>
  <c r="F184" i="21"/>
  <c r="D184" i="21"/>
  <c r="P183" i="21"/>
  <c r="F183" i="21"/>
  <c r="D183" i="21"/>
  <c r="P182" i="21"/>
  <c r="F182" i="21"/>
  <c r="D182" i="21"/>
  <c r="P181" i="21"/>
  <c r="F181" i="21"/>
  <c r="D181" i="21"/>
  <c r="P180" i="21"/>
  <c r="F180" i="21"/>
  <c r="D180" i="21"/>
  <c r="P179" i="21"/>
  <c r="F179" i="21"/>
  <c r="D179" i="21"/>
  <c r="P178" i="21"/>
  <c r="F178" i="21"/>
  <c r="D178" i="21"/>
  <c r="P177" i="21"/>
  <c r="F177" i="21"/>
  <c r="D177" i="21"/>
  <c r="P176" i="21"/>
  <c r="F176" i="21"/>
  <c r="D176" i="21"/>
  <c r="P175" i="21"/>
  <c r="F175" i="21"/>
  <c r="D175" i="21"/>
  <c r="P174" i="21"/>
  <c r="F174" i="21"/>
  <c r="D174" i="21"/>
  <c r="P173" i="21"/>
  <c r="F173" i="21"/>
  <c r="D173" i="21"/>
  <c r="P172" i="21"/>
  <c r="F172" i="21"/>
  <c r="D172" i="21"/>
  <c r="P171" i="21"/>
  <c r="F171" i="21"/>
  <c r="D171" i="21"/>
  <c r="P170" i="21"/>
  <c r="F170" i="21"/>
  <c r="D170" i="21"/>
  <c r="P169" i="21"/>
  <c r="F169" i="21"/>
  <c r="D169" i="21"/>
  <c r="P168" i="21"/>
  <c r="F168" i="21"/>
  <c r="D168" i="21"/>
  <c r="P167" i="21"/>
  <c r="F167" i="21"/>
  <c r="D167" i="21"/>
  <c r="P166" i="21"/>
  <c r="F166" i="21"/>
  <c r="D166" i="21"/>
  <c r="P165" i="21"/>
  <c r="F165" i="21"/>
  <c r="D165" i="21"/>
  <c r="P164" i="21"/>
  <c r="F164" i="21"/>
  <c r="D164" i="21"/>
  <c r="P163" i="21"/>
  <c r="F163" i="21"/>
  <c r="D163" i="21"/>
  <c r="P162" i="21"/>
  <c r="F162" i="21"/>
  <c r="D162" i="21"/>
  <c r="P161" i="21"/>
  <c r="F161" i="21"/>
  <c r="D161" i="21"/>
  <c r="P160" i="21"/>
  <c r="F160" i="21"/>
  <c r="D160" i="21"/>
  <c r="P159" i="21"/>
  <c r="F159" i="21"/>
  <c r="D159" i="21"/>
  <c r="P158" i="21"/>
  <c r="F158" i="21"/>
  <c r="D158" i="21"/>
  <c r="P157" i="21"/>
  <c r="F157" i="21"/>
  <c r="D157" i="21"/>
  <c r="P156" i="21"/>
  <c r="F156" i="21"/>
  <c r="D156" i="21"/>
  <c r="P155" i="21"/>
  <c r="F155" i="21"/>
  <c r="D155" i="21"/>
  <c r="P154" i="21"/>
  <c r="F154" i="21"/>
  <c r="D154" i="21"/>
  <c r="P153" i="21"/>
  <c r="F153" i="21"/>
  <c r="D153" i="21"/>
  <c r="P152" i="21"/>
  <c r="F152" i="21"/>
  <c r="D152" i="21"/>
  <c r="P151" i="21"/>
  <c r="F151" i="21"/>
  <c r="D151" i="21"/>
  <c r="P150" i="21"/>
  <c r="F150" i="21"/>
  <c r="D150" i="21"/>
  <c r="P149" i="21"/>
  <c r="F149" i="21"/>
  <c r="D149" i="21"/>
  <c r="P148" i="21"/>
  <c r="F148" i="21"/>
  <c r="D148" i="21"/>
  <c r="P147" i="21"/>
  <c r="F147" i="21"/>
  <c r="D147" i="21"/>
  <c r="P146" i="21"/>
  <c r="F146" i="21"/>
  <c r="D146" i="21"/>
  <c r="P145" i="21"/>
  <c r="F145" i="21"/>
  <c r="D145" i="21"/>
  <c r="P144" i="21"/>
  <c r="F144" i="21"/>
  <c r="D144" i="21"/>
  <c r="P143" i="21"/>
  <c r="F143" i="21"/>
  <c r="D143" i="21"/>
  <c r="P142" i="21"/>
  <c r="F142" i="21"/>
  <c r="D142" i="21"/>
  <c r="P141" i="21"/>
  <c r="F141" i="21"/>
  <c r="D141" i="21"/>
  <c r="P140" i="21"/>
  <c r="F140" i="21"/>
  <c r="D140" i="21"/>
  <c r="P139" i="21"/>
  <c r="F139" i="21"/>
  <c r="D139" i="21"/>
  <c r="P138" i="21"/>
  <c r="F138" i="21"/>
  <c r="D138" i="21"/>
  <c r="P137" i="21"/>
  <c r="F137" i="21"/>
  <c r="D137" i="21"/>
  <c r="P136" i="21"/>
  <c r="F136" i="21"/>
  <c r="D136" i="21"/>
  <c r="P135" i="21"/>
  <c r="F135" i="21"/>
  <c r="D135" i="21"/>
  <c r="P134" i="21"/>
  <c r="F134" i="21"/>
  <c r="D134" i="21"/>
  <c r="P133" i="21"/>
  <c r="F133" i="21"/>
  <c r="D133" i="21"/>
  <c r="P132" i="21"/>
  <c r="F132" i="21"/>
  <c r="D132" i="21"/>
  <c r="P131" i="21"/>
  <c r="F131" i="21"/>
  <c r="D131" i="21"/>
  <c r="P130" i="21"/>
  <c r="F130" i="21"/>
  <c r="D130" i="21"/>
  <c r="P129" i="21"/>
  <c r="F129" i="21"/>
  <c r="D129" i="21"/>
  <c r="P128" i="21"/>
  <c r="F128" i="21"/>
  <c r="D128" i="21"/>
  <c r="P127" i="21"/>
  <c r="F127" i="21"/>
  <c r="D127" i="21"/>
  <c r="P126" i="21"/>
  <c r="F126" i="21"/>
  <c r="D126" i="21"/>
  <c r="P125" i="21"/>
  <c r="F125" i="21"/>
  <c r="D125" i="21"/>
  <c r="P124" i="21"/>
  <c r="F124" i="21"/>
  <c r="D124" i="21"/>
  <c r="P123" i="21"/>
  <c r="F123" i="21"/>
  <c r="D123" i="21"/>
  <c r="P122" i="21"/>
  <c r="F122" i="21"/>
  <c r="D122" i="21"/>
  <c r="P121" i="21"/>
  <c r="F121" i="21"/>
  <c r="D121" i="21"/>
  <c r="P120" i="21"/>
  <c r="F120" i="21"/>
  <c r="D120" i="21"/>
  <c r="P119" i="21"/>
  <c r="F119" i="21"/>
  <c r="D119" i="21"/>
  <c r="P118" i="21"/>
  <c r="F118" i="21"/>
  <c r="D118" i="21"/>
  <c r="P117" i="21"/>
  <c r="F117" i="21"/>
  <c r="D117" i="21"/>
  <c r="P116" i="21"/>
  <c r="F116" i="21"/>
  <c r="D116" i="21"/>
  <c r="P115" i="21"/>
  <c r="F115" i="21"/>
  <c r="D115" i="21"/>
  <c r="P114" i="21"/>
  <c r="F114" i="21"/>
  <c r="D114" i="21"/>
  <c r="P113" i="21"/>
  <c r="F113" i="21"/>
  <c r="D113" i="21"/>
  <c r="P112" i="21"/>
  <c r="F112" i="21"/>
  <c r="D112" i="21"/>
  <c r="P111" i="21"/>
  <c r="F111" i="21"/>
  <c r="D111" i="21"/>
  <c r="P110" i="21"/>
  <c r="F110" i="21"/>
  <c r="D110" i="21"/>
  <c r="P109" i="21"/>
  <c r="F109" i="21"/>
  <c r="D109" i="21"/>
  <c r="P108" i="21"/>
  <c r="F108" i="21"/>
  <c r="D108" i="21"/>
  <c r="P107" i="21"/>
  <c r="F107" i="21"/>
  <c r="D107" i="21"/>
  <c r="P106" i="21"/>
  <c r="F106" i="21"/>
  <c r="D106" i="21"/>
  <c r="P105" i="21"/>
  <c r="F105" i="21"/>
  <c r="D105" i="21"/>
  <c r="P104" i="21"/>
  <c r="F104" i="21"/>
  <c r="D104" i="21"/>
  <c r="P103" i="21"/>
  <c r="F103" i="21"/>
  <c r="D103" i="21"/>
  <c r="P102" i="21"/>
  <c r="F102" i="21"/>
  <c r="D102" i="21"/>
  <c r="P101" i="21"/>
  <c r="F101" i="21"/>
  <c r="D101" i="21"/>
  <c r="P100" i="21"/>
  <c r="F100" i="21"/>
  <c r="D100" i="21"/>
  <c r="P99" i="21"/>
  <c r="F99" i="21"/>
  <c r="D99" i="21"/>
  <c r="P98" i="21"/>
  <c r="F98" i="21"/>
  <c r="D98" i="21"/>
  <c r="P97" i="21"/>
  <c r="F97" i="21"/>
  <c r="D97" i="21"/>
  <c r="P96" i="21"/>
  <c r="F96" i="21"/>
  <c r="D96" i="21"/>
  <c r="P95" i="21"/>
  <c r="F95" i="21"/>
  <c r="D95" i="21"/>
  <c r="P94" i="21"/>
  <c r="F94" i="21"/>
  <c r="D94" i="21"/>
  <c r="P93" i="21"/>
  <c r="F93" i="21"/>
  <c r="D93" i="21"/>
  <c r="P92" i="21"/>
  <c r="F92" i="21"/>
  <c r="D92" i="21"/>
  <c r="P91" i="21"/>
  <c r="F91" i="21"/>
  <c r="D91" i="21"/>
  <c r="P90" i="21"/>
  <c r="F90" i="21"/>
  <c r="D90" i="21"/>
  <c r="P89" i="21"/>
  <c r="F89" i="21"/>
  <c r="D89" i="21"/>
  <c r="P88" i="21"/>
  <c r="F88" i="21"/>
  <c r="D88" i="21"/>
  <c r="P87" i="21"/>
  <c r="F87" i="21"/>
  <c r="D87" i="21"/>
  <c r="C87" i="21"/>
  <c r="P86" i="21"/>
  <c r="F86" i="21"/>
  <c r="D86" i="21"/>
  <c r="C86" i="21"/>
  <c r="P85" i="21"/>
  <c r="F85" i="21"/>
  <c r="D85" i="21"/>
  <c r="C85" i="21"/>
  <c r="P84" i="21"/>
  <c r="F84" i="21"/>
  <c r="D84" i="21"/>
  <c r="C84" i="21"/>
  <c r="P83" i="21"/>
  <c r="O83" i="21"/>
  <c r="N83" i="21"/>
  <c r="M83" i="21"/>
  <c r="F83" i="21"/>
  <c r="D83" i="21"/>
  <c r="C83" i="21"/>
  <c r="P82" i="21"/>
  <c r="O82" i="21"/>
  <c r="N82" i="21"/>
  <c r="M82" i="21"/>
  <c r="F82" i="21"/>
  <c r="D82" i="21"/>
  <c r="C82" i="21"/>
  <c r="P81" i="21"/>
  <c r="O81" i="21"/>
  <c r="N81" i="21"/>
  <c r="M81" i="21"/>
  <c r="F81" i="21"/>
  <c r="D81" i="21"/>
  <c r="C81" i="21"/>
  <c r="P80" i="21"/>
  <c r="O80" i="21"/>
  <c r="N80" i="21"/>
  <c r="M80" i="21"/>
  <c r="F80" i="21"/>
  <c r="D80" i="21"/>
  <c r="C80" i="21"/>
  <c r="P79" i="21"/>
  <c r="O79" i="21"/>
  <c r="N79" i="21"/>
  <c r="M79" i="21"/>
  <c r="L79" i="21"/>
  <c r="F79" i="21"/>
  <c r="D79" i="21"/>
  <c r="C79" i="21"/>
  <c r="P78" i="21"/>
  <c r="O78" i="21"/>
  <c r="N78" i="21"/>
  <c r="M78" i="21"/>
  <c r="L78" i="21"/>
  <c r="F78" i="21"/>
  <c r="D78" i="21"/>
  <c r="C78" i="21"/>
  <c r="P77" i="21"/>
  <c r="O77" i="21"/>
  <c r="N77" i="21"/>
  <c r="M77" i="21"/>
  <c r="L77" i="21"/>
  <c r="F77" i="21"/>
  <c r="D77" i="21"/>
  <c r="C77" i="21"/>
  <c r="P76" i="21"/>
  <c r="O76" i="21"/>
  <c r="N76" i="21"/>
  <c r="M76" i="21"/>
  <c r="L76" i="21"/>
  <c r="F76" i="21"/>
  <c r="D76" i="21"/>
  <c r="C76" i="21"/>
  <c r="P75" i="21"/>
  <c r="O75" i="21"/>
  <c r="N75" i="21"/>
  <c r="M75" i="21"/>
  <c r="L75" i="21"/>
  <c r="F75" i="21"/>
  <c r="D75" i="21"/>
  <c r="C75" i="21"/>
  <c r="P74" i="21"/>
  <c r="O74" i="21"/>
  <c r="N74" i="21"/>
  <c r="M74" i="21"/>
  <c r="L74" i="21"/>
  <c r="F74" i="21"/>
  <c r="D74" i="21"/>
  <c r="C74" i="21"/>
  <c r="P73" i="21"/>
  <c r="O73" i="21"/>
  <c r="N73" i="21"/>
  <c r="M73" i="21"/>
  <c r="L73" i="21"/>
  <c r="F73" i="21"/>
  <c r="D73" i="21"/>
  <c r="C73" i="21"/>
  <c r="P72" i="21"/>
  <c r="O72" i="21"/>
  <c r="N72" i="21"/>
  <c r="M72" i="21"/>
  <c r="L72" i="21"/>
  <c r="F72" i="21"/>
  <c r="D72" i="21"/>
  <c r="C72" i="21"/>
  <c r="P71" i="21"/>
  <c r="O71" i="21"/>
  <c r="N71" i="21"/>
  <c r="M71" i="21"/>
  <c r="L71" i="21"/>
  <c r="F71" i="21"/>
  <c r="D71" i="21"/>
  <c r="C71" i="21"/>
  <c r="P70" i="21"/>
  <c r="O70" i="21"/>
  <c r="N70" i="21"/>
  <c r="M70" i="21"/>
  <c r="L70" i="21"/>
  <c r="F70" i="21"/>
  <c r="D70" i="21"/>
  <c r="C70" i="21"/>
  <c r="P69" i="21"/>
  <c r="O69" i="21"/>
  <c r="N69" i="21"/>
  <c r="M69" i="21"/>
  <c r="L69" i="21"/>
  <c r="F69" i="21"/>
  <c r="D69" i="21"/>
  <c r="C69" i="21"/>
  <c r="P20" i="21"/>
  <c r="N20" i="21"/>
  <c r="L20" i="21"/>
  <c r="F20" i="21"/>
  <c r="D20" i="21"/>
  <c r="C20" i="21"/>
  <c r="F54" i="21"/>
  <c r="D54" i="21"/>
  <c r="C54" i="21"/>
  <c r="F62" i="21"/>
  <c r="D62" i="21"/>
  <c r="C62" i="21"/>
  <c r="F61" i="21"/>
  <c r="D61" i="21"/>
  <c r="C61" i="21"/>
  <c r="F57" i="21"/>
  <c r="D57" i="21"/>
  <c r="C57" i="21"/>
  <c r="F49" i="21"/>
  <c r="D49" i="21"/>
  <c r="C49" i="21"/>
  <c r="F43" i="21"/>
  <c r="D43" i="21"/>
  <c r="C43" i="21"/>
  <c r="F67" i="21"/>
  <c r="D67" i="21"/>
  <c r="C67" i="21"/>
  <c r="F63" i="21"/>
  <c r="D63" i="21"/>
  <c r="C63" i="21"/>
  <c r="F59" i="21"/>
  <c r="D59" i="21"/>
  <c r="C59" i="21"/>
  <c r="F64" i="21"/>
  <c r="D64" i="21"/>
  <c r="C64" i="21"/>
  <c r="F44" i="21"/>
  <c r="D44" i="21"/>
  <c r="C44" i="21"/>
  <c r="F37" i="21"/>
  <c r="D37" i="21"/>
  <c r="C37" i="21"/>
  <c r="F66" i="21"/>
  <c r="D66" i="21"/>
  <c r="C66" i="21"/>
  <c r="F58" i="21"/>
  <c r="D58" i="21"/>
  <c r="C58" i="21"/>
  <c r="F53" i="21"/>
  <c r="D53" i="21"/>
  <c r="C53" i="21"/>
  <c r="F65" i="21"/>
  <c r="D65" i="21"/>
  <c r="C65" i="21"/>
  <c r="F56" i="21"/>
  <c r="D56" i="21"/>
  <c r="C56" i="21"/>
  <c r="F41" i="21"/>
  <c r="D41" i="21"/>
  <c r="C41" i="21"/>
  <c r="F52" i="21"/>
  <c r="D52" i="21"/>
  <c r="C52" i="21"/>
  <c r="F48" i="21"/>
  <c r="D48" i="21"/>
  <c r="C48" i="21"/>
  <c r="F51" i="21"/>
  <c r="D51" i="21"/>
  <c r="C51" i="21"/>
  <c r="F60" i="21"/>
  <c r="D60" i="21"/>
  <c r="C60" i="21"/>
  <c r="F42" i="21"/>
  <c r="D42" i="21"/>
  <c r="C42" i="21"/>
  <c r="F50" i="21"/>
  <c r="D50" i="21"/>
  <c r="C50" i="21"/>
  <c r="F47" i="21"/>
  <c r="D47" i="21"/>
  <c r="C47" i="21"/>
  <c r="F35" i="21"/>
  <c r="D35" i="21"/>
  <c r="F46" i="21"/>
  <c r="D46" i="21"/>
  <c r="C46" i="21"/>
  <c r="F45" i="21"/>
  <c r="D45" i="21"/>
  <c r="C45" i="21"/>
  <c r="F40" i="21"/>
  <c r="D40" i="21"/>
  <c r="C40" i="21"/>
  <c r="F36" i="21"/>
  <c r="D36" i="21"/>
  <c r="C36" i="21"/>
  <c r="F39" i="21"/>
  <c r="D39" i="21"/>
  <c r="C39" i="21"/>
  <c r="F34" i="21"/>
  <c r="D34" i="21"/>
  <c r="C34" i="21"/>
  <c r="F38" i="21"/>
  <c r="D38" i="21"/>
  <c r="C38" i="21"/>
  <c r="F55" i="21"/>
  <c r="D55" i="21"/>
  <c r="C55" i="21"/>
  <c r="F32" i="21"/>
  <c r="D32" i="21"/>
  <c r="C32" i="21"/>
  <c r="F33" i="21"/>
  <c r="D33" i="21"/>
  <c r="C33" i="21"/>
  <c r="F31" i="21"/>
  <c r="D31" i="21"/>
  <c r="C31" i="21"/>
  <c r="Q25" i="21"/>
  <c r="P25" i="21"/>
  <c r="N25" i="21"/>
  <c r="L25" i="21"/>
  <c r="F25" i="21"/>
  <c r="D25" i="21"/>
  <c r="C25" i="21"/>
  <c r="Q24" i="21"/>
  <c r="P24" i="21"/>
  <c r="N24" i="21"/>
  <c r="L24" i="21"/>
  <c r="F24" i="21"/>
  <c r="D24" i="21"/>
  <c r="C24" i="21"/>
  <c r="Q29" i="21"/>
  <c r="P29" i="21"/>
  <c r="N29" i="21"/>
  <c r="L29" i="21"/>
  <c r="F29" i="21"/>
  <c r="D29" i="21"/>
  <c r="C29" i="21"/>
  <c r="Q22" i="21"/>
  <c r="P22" i="21"/>
  <c r="N22" i="21"/>
  <c r="L22" i="21"/>
  <c r="F22" i="21"/>
  <c r="D22" i="21"/>
  <c r="C22" i="21"/>
  <c r="Q19" i="21"/>
  <c r="P19" i="21"/>
  <c r="N19" i="21"/>
  <c r="L19" i="21"/>
  <c r="F19" i="21"/>
  <c r="D19" i="21"/>
  <c r="C19" i="21"/>
  <c r="Q26" i="21"/>
  <c r="P26" i="21"/>
  <c r="N26" i="21"/>
  <c r="L26" i="21"/>
  <c r="F26" i="21"/>
  <c r="D26" i="21"/>
  <c r="C26" i="21"/>
  <c r="Q30" i="21"/>
  <c r="P30" i="21"/>
  <c r="N30" i="21"/>
  <c r="L30" i="21"/>
  <c r="F30" i="21"/>
  <c r="D30" i="21"/>
  <c r="C30" i="21"/>
  <c r="Q23" i="21"/>
  <c r="P23" i="21"/>
  <c r="N23" i="21"/>
  <c r="L23" i="21"/>
  <c r="F23" i="21"/>
  <c r="D23" i="21"/>
  <c r="C23" i="21"/>
  <c r="Q16" i="21"/>
  <c r="P16" i="21"/>
  <c r="N16" i="21"/>
  <c r="L16" i="21"/>
  <c r="F16" i="21"/>
  <c r="D16" i="21"/>
  <c r="C16" i="21"/>
  <c r="Q68" i="21"/>
  <c r="P68" i="21"/>
  <c r="N68" i="21"/>
  <c r="L68" i="21"/>
  <c r="F68" i="21"/>
  <c r="D68" i="21"/>
  <c r="C68" i="21"/>
  <c r="Q17" i="21"/>
  <c r="P17" i="21"/>
  <c r="N17" i="21"/>
  <c r="L17" i="21"/>
  <c r="F17" i="21"/>
  <c r="D17" i="21"/>
  <c r="C17" i="21"/>
  <c r="Q21" i="21"/>
  <c r="P21" i="21"/>
  <c r="N21" i="21"/>
  <c r="M21" i="21"/>
  <c r="L21" i="21"/>
  <c r="F21" i="21"/>
  <c r="D21" i="21"/>
  <c r="C21" i="21"/>
  <c r="Q18" i="21"/>
  <c r="P18" i="21"/>
  <c r="N18" i="21"/>
  <c r="M18" i="21"/>
  <c r="L18" i="21"/>
  <c r="F18" i="21"/>
  <c r="D18" i="21"/>
  <c r="C18" i="21"/>
  <c r="Q9" i="21"/>
  <c r="P9" i="21"/>
  <c r="N9" i="21"/>
  <c r="L9" i="21"/>
  <c r="F9" i="21"/>
  <c r="D9" i="21"/>
  <c r="C9" i="21"/>
  <c r="Q28" i="21"/>
  <c r="P28" i="21"/>
  <c r="N28" i="21"/>
  <c r="M28" i="21"/>
  <c r="L28" i="21"/>
  <c r="F28" i="21"/>
  <c r="D28" i="21"/>
  <c r="C28" i="21"/>
  <c r="Q10" i="21"/>
  <c r="P10" i="21"/>
  <c r="N10" i="21"/>
  <c r="L10" i="21"/>
  <c r="F10" i="21"/>
  <c r="D10" i="21"/>
  <c r="C10" i="21"/>
  <c r="Q4" i="21"/>
  <c r="P4" i="21"/>
  <c r="N4" i="21"/>
  <c r="L4" i="21"/>
  <c r="F4" i="21"/>
  <c r="D4" i="21"/>
  <c r="C4" i="21"/>
  <c r="Q15" i="21"/>
  <c r="P15" i="21"/>
  <c r="N15" i="21"/>
  <c r="L15" i="21"/>
  <c r="F15" i="21"/>
  <c r="D15" i="21"/>
  <c r="C15" i="21"/>
  <c r="Q11" i="21"/>
  <c r="P11" i="21"/>
  <c r="N11" i="21"/>
  <c r="L11" i="21"/>
  <c r="F11" i="21"/>
  <c r="D11" i="21"/>
  <c r="C11" i="21"/>
  <c r="Q27" i="21"/>
  <c r="P27" i="21"/>
  <c r="N27" i="21"/>
  <c r="L27" i="21"/>
  <c r="F27" i="21"/>
  <c r="D27" i="21"/>
  <c r="C27" i="21"/>
  <c r="Q13" i="21"/>
  <c r="P13" i="21"/>
  <c r="N13" i="21"/>
  <c r="L13" i="21"/>
  <c r="F13" i="21"/>
  <c r="D13" i="21"/>
  <c r="C13" i="21"/>
  <c r="Q7" i="21"/>
  <c r="P7" i="21"/>
  <c r="N7" i="21"/>
  <c r="L7" i="21"/>
  <c r="F7" i="21"/>
  <c r="D7" i="21"/>
  <c r="C7" i="21"/>
  <c r="Q12" i="21"/>
  <c r="P12" i="21"/>
  <c r="N12" i="21"/>
  <c r="L12" i="21"/>
  <c r="F12" i="21"/>
  <c r="D12" i="21"/>
  <c r="C12" i="21"/>
  <c r="Q2" i="21"/>
  <c r="P2" i="21"/>
  <c r="N2" i="21"/>
  <c r="L2" i="21"/>
  <c r="F2" i="21"/>
  <c r="D2" i="21"/>
  <c r="C2" i="21"/>
  <c r="Q6" i="21"/>
  <c r="P6" i="21"/>
  <c r="N6" i="21"/>
  <c r="L6" i="21"/>
  <c r="F6" i="21"/>
  <c r="D6" i="21"/>
  <c r="C6" i="21"/>
  <c r="Q8" i="21"/>
  <c r="P8" i="21"/>
  <c r="N8" i="21"/>
  <c r="L8" i="21"/>
  <c r="F8" i="21"/>
  <c r="D8" i="21"/>
  <c r="C8" i="21"/>
  <c r="Q5" i="21"/>
  <c r="P5" i="21"/>
  <c r="N5" i="21"/>
  <c r="O8" i="21" s="1"/>
  <c r="L5" i="21"/>
  <c r="F5" i="21"/>
  <c r="D5" i="21"/>
  <c r="C5" i="21"/>
  <c r="Q14" i="21"/>
  <c r="P14" i="21"/>
  <c r="N14" i="21"/>
  <c r="L14" i="21"/>
  <c r="F14" i="21"/>
  <c r="D14" i="21"/>
  <c r="C14" i="21"/>
  <c r="Q3" i="21"/>
  <c r="P3" i="21"/>
  <c r="Q82" i="21" s="1"/>
  <c r="N3" i="21"/>
  <c r="L3" i="21"/>
  <c r="F3" i="21"/>
  <c r="D3" i="21"/>
  <c r="C3" i="21"/>
  <c r="H197" i="20"/>
  <c r="J197" i="20" s="1"/>
  <c r="F196" i="20"/>
  <c r="D196" i="20"/>
  <c r="F195" i="20"/>
  <c r="D195" i="20"/>
  <c r="F194" i="20"/>
  <c r="D194" i="20"/>
  <c r="F193" i="20"/>
  <c r="D193" i="20"/>
  <c r="F192" i="20"/>
  <c r="D192" i="20"/>
  <c r="F191" i="20"/>
  <c r="D191" i="20"/>
  <c r="F190" i="20"/>
  <c r="D190" i="20"/>
  <c r="F189" i="20"/>
  <c r="D189" i="20"/>
  <c r="F188" i="20"/>
  <c r="D188" i="20"/>
  <c r="F187" i="20"/>
  <c r="D187" i="20"/>
  <c r="F186" i="20"/>
  <c r="D186" i="20"/>
  <c r="F185" i="20"/>
  <c r="D185" i="20"/>
  <c r="F184" i="20"/>
  <c r="D184" i="20"/>
  <c r="F183" i="20"/>
  <c r="D183" i="20"/>
  <c r="F182" i="20"/>
  <c r="D182" i="20"/>
  <c r="F181" i="20"/>
  <c r="D181" i="20"/>
  <c r="F180" i="20"/>
  <c r="D180" i="20"/>
  <c r="F179" i="20"/>
  <c r="D179" i="20"/>
  <c r="F178" i="20"/>
  <c r="D178" i="20"/>
  <c r="F177" i="20"/>
  <c r="D177" i="20"/>
  <c r="F176" i="20"/>
  <c r="D176" i="20"/>
  <c r="F175" i="20"/>
  <c r="D175" i="20"/>
  <c r="F174" i="20"/>
  <c r="D174" i="20"/>
  <c r="F173" i="20"/>
  <c r="D173" i="20"/>
  <c r="F172" i="20"/>
  <c r="D172" i="20"/>
  <c r="F171" i="20"/>
  <c r="D171" i="20"/>
  <c r="F170" i="20"/>
  <c r="D170" i="20"/>
  <c r="F169" i="20"/>
  <c r="D169" i="20"/>
  <c r="F168" i="20"/>
  <c r="D168" i="20"/>
  <c r="F167" i="20"/>
  <c r="D167" i="20"/>
  <c r="F166" i="20"/>
  <c r="D166" i="20"/>
  <c r="F165" i="20"/>
  <c r="D165" i="20"/>
  <c r="F164" i="20"/>
  <c r="D164" i="20"/>
  <c r="F163" i="20"/>
  <c r="D163" i="20"/>
  <c r="F162" i="20"/>
  <c r="D162" i="20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118" i="20"/>
  <c r="D118" i="20"/>
  <c r="F117" i="20"/>
  <c r="D117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10" i="20"/>
  <c r="D110" i="20"/>
  <c r="F109" i="20"/>
  <c r="D109" i="20"/>
  <c r="F108" i="20"/>
  <c r="D108" i="20"/>
  <c r="F107" i="20"/>
  <c r="D107" i="20"/>
  <c r="F106" i="20"/>
  <c r="D106" i="20"/>
  <c r="F105" i="20"/>
  <c r="D105" i="20"/>
  <c r="F104" i="20"/>
  <c r="D104" i="20"/>
  <c r="F103" i="20"/>
  <c r="D103" i="20"/>
  <c r="F102" i="20"/>
  <c r="D102" i="20"/>
  <c r="F101" i="20"/>
  <c r="D101" i="20"/>
  <c r="F100" i="20"/>
  <c r="D100" i="20"/>
  <c r="F99" i="20"/>
  <c r="D99" i="20"/>
  <c r="F98" i="20"/>
  <c r="D98" i="20"/>
  <c r="F97" i="20"/>
  <c r="D97" i="20"/>
  <c r="F96" i="20"/>
  <c r="D96" i="20"/>
  <c r="F95" i="20"/>
  <c r="D95" i="20"/>
  <c r="F94" i="20"/>
  <c r="D94" i="20"/>
  <c r="F93" i="20"/>
  <c r="D93" i="20"/>
  <c r="F92" i="20"/>
  <c r="D92" i="20"/>
  <c r="F91" i="20"/>
  <c r="D91" i="20"/>
  <c r="F90" i="20"/>
  <c r="D90" i="20"/>
  <c r="F89" i="20"/>
  <c r="D89" i="20"/>
  <c r="F88" i="20"/>
  <c r="D88" i="20"/>
  <c r="C88" i="20"/>
  <c r="F87" i="20"/>
  <c r="D87" i="20"/>
  <c r="C87" i="20"/>
  <c r="F86" i="20"/>
  <c r="D86" i="20"/>
  <c r="C86" i="20"/>
  <c r="F85" i="20"/>
  <c r="D85" i="20"/>
  <c r="C85" i="20"/>
  <c r="F84" i="20"/>
  <c r="D84" i="20"/>
  <c r="C84" i="20"/>
  <c r="F83" i="20"/>
  <c r="D83" i="20"/>
  <c r="C83" i="20"/>
  <c r="F82" i="20"/>
  <c r="D82" i="20"/>
  <c r="C82" i="20"/>
  <c r="F81" i="20"/>
  <c r="D81" i="20"/>
  <c r="C81" i="20"/>
  <c r="F80" i="20"/>
  <c r="D80" i="20"/>
  <c r="C80" i="20"/>
  <c r="F79" i="20"/>
  <c r="D79" i="20"/>
  <c r="C79" i="20"/>
  <c r="F78" i="20"/>
  <c r="D78" i="20"/>
  <c r="C78" i="20"/>
  <c r="F77" i="20"/>
  <c r="D77" i="20"/>
  <c r="C77" i="20"/>
  <c r="F76" i="20"/>
  <c r="D76" i="20"/>
  <c r="C76" i="20"/>
  <c r="F75" i="20"/>
  <c r="D75" i="20"/>
  <c r="C75" i="20"/>
  <c r="F74" i="20"/>
  <c r="D74" i="20"/>
  <c r="C74" i="20"/>
  <c r="F73" i="20"/>
  <c r="D73" i="20"/>
  <c r="C73" i="20"/>
  <c r="F72" i="20"/>
  <c r="D72" i="20"/>
  <c r="C72" i="20"/>
  <c r="F71" i="20"/>
  <c r="D71" i="20"/>
  <c r="C71" i="20"/>
  <c r="F70" i="20"/>
  <c r="D70" i="20"/>
  <c r="C70" i="20"/>
  <c r="F69" i="20"/>
  <c r="D69" i="20"/>
  <c r="C69" i="20"/>
  <c r="F68" i="20"/>
  <c r="D68" i="20"/>
  <c r="C68" i="20"/>
  <c r="F67" i="20"/>
  <c r="D67" i="20"/>
  <c r="C67" i="20"/>
  <c r="F66" i="20"/>
  <c r="D66" i="20"/>
  <c r="C66" i="20"/>
  <c r="F65" i="20"/>
  <c r="D65" i="20"/>
  <c r="C65" i="20"/>
  <c r="F64" i="20"/>
  <c r="D64" i="20"/>
  <c r="C64" i="20"/>
  <c r="F63" i="20"/>
  <c r="D63" i="20"/>
  <c r="C63" i="20"/>
  <c r="F62" i="20"/>
  <c r="D62" i="20"/>
  <c r="C62" i="20"/>
  <c r="F61" i="20"/>
  <c r="D61" i="20"/>
  <c r="C61" i="20"/>
  <c r="F60" i="20"/>
  <c r="D60" i="20"/>
  <c r="C60" i="20"/>
  <c r="F59" i="20"/>
  <c r="D59" i="20"/>
  <c r="C59" i="20"/>
  <c r="F58" i="20"/>
  <c r="D58" i="20"/>
  <c r="C58" i="20"/>
  <c r="F57" i="20"/>
  <c r="D57" i="20"/>
  <c r="C57" i="20"/>
  <c r="F56" i="20"/>
  <c r="D56" i="20"/>
  <c r="C56" i="20"/>
  <c r="F55" i="20"/>
  <c r="D55" i="20"/>
  <c r="C55" i="20"/>
  <c r="F54" i="20"/>
  <c r="D54" i="20"/>
  <c r="C54" i="20"/>
  <c r="F53" i="20"/>
  <c r="D53" i="20"/>
  <c r="C53" i="20"/>
  <c r="F52" i="20"/>
  <c r="D52" i="20"/>
  <c r="C52" i="20"/>
  <c r="F51" i="20"/>
  <c r="D51" i="20"/>
  <c r="C51" i="20"/>
  <c r="F50" i="20"/>
  <c r="D50" i="20"/>
  <c r="C50" i="20"/>
  <c r="F49" i="20"/>
  <c r="D49" i="20"/>
  <c r="C49" i="20"/>
  <c r="F48" i="20"/>
  <c r="D48" i="20"/>
  <c r="F47" i="20"/>
  <c r="D47" i="20"/>
  <c r="C47" i="20"/>
  <c r="F46" i="20"/>
  <c r="D46" i="20"/>
  <c r="C46" i="20"/>
  <c r="F45" i="20"/>
  <c r="D45" i="20"/>
  <c r="C45" i="20"/>
  <c r="F44" i="20"/>
  <c r="D44" i="20"/>
  <c r="F43" i="20"/>
  <c r="D43" i="20"/>
  <c r="C43" i="20"/>
  <c r="F42" i="20"/>
  <c r="D42" i="20"/>
  <c r="C42" i="20"/>
  <c r="F41" i="20"/>
  <c r="D41" i="20"/>
  <c r="C41" i="20"/>
  <c r="F40" i="20"/>
  <c r="D40" i="20"/>
  <c r="C40" i="20"/>
  <c r="F39" i="20"/>
  <c r="D39" i="20"/>
  <c r="C39" i="20"/>
  <c r="F38" i="20"/>
  <c r="D38" i="20"/>
  <c r="C38" i="20"/>
  <c r="F37" i="20"/>
  <c r="D37" i="20"/>
  <c r="C37" i="20"/>
  <c r="F36" i="20"/>
  <c r="D36" i="20"/>
  <c r="C36" i="20"/>
  <c r="F35" i="20"/>
  <c r="D35" i="20"/>
  <c r="C35" i="20"/>
  <c r="F34" i="20"/>
  <c r="D34" i="20"/>
  <c r="C34" i="20"/>
  <c r="F33" i="20"/>
  <c r="D33" i="20"/>
  <c r="C33" i="20"/>
  <c r="F32" i="20"/>
  <c r="D32" i="20"/>
  <c r="C32" i="20"/>
  <c r="F31" i="20"/>
  <c r="D31" i="20"/>
  <c r="C31" i="20"/>
  <c r="F30" i="20"/>
  <c r="D30" i="20"/>
  <c r="C30" i="20"/>
  <c r="F29" i="20"/>
  <c r="D29" i="20"/>
  <c r="F27" i="20"/>
  <c r="D27" i="20"/>
  <c r="F28" i="20"/>
  <c r="D28" i="20"/>
  <c r="C28" i="20"/>
  <c r="F26" i="20"/>
  <c r="D26" i="20"/>
  <c r="C26" i="20"/>
  <c r="F25" i="20"/>
  <c r="D25" i="20"/>
  <c r="C25" i="20"/>
  <c r="F24" i="20"/>
  <c r="D24" i="20"/>
  <c r="C24" i="20"/>
  <c r="F23" i="20"/>
  <c r="D23" i="20"/>
  <c r="C23" i="20"/>
  <c r="F22" i="20"/>
  <c r="D22" i="20"/>
  <c r="C22" i="20"/>
  <c r="F21" i="20"/>
  <c r="D21" i="20"/>
  <c r="C21" i="20"/>
  <c r="F20" i="20"/>
  <c r="D20" i="20"/>
  <c r="C20" i="20"/>
  <c r="F19" i="20"/>
  <c r="D19" i="20"/>
  <c r="C19" i="20"/>
  <c r="F18" i="20"/>
  <c r="D18" i="20"/>
  <c r="C18" i="20"/>
  <c r="F17" i="20"/>
  <c r="D17" i="20"/>
  <c r="C17" i="20"/>
  <c r="F16" i="20"/>
  <c r="D16" i="20"/>
  <c r="C16" i="20"/>
  <c r="F15" i="20"/>
  <c r="D15" i="20"/>
  <c r="C15" i="20"/>
  <c r="F14" i="20"/>
  <c r="D14" i="20"/>
  <c r="C14" i="20"/>
  <c r="F13" i="20"/>
  <c r="D13" i="20"/>
  <c r="C13" i="20"/>
  <c r="F12" i="20"/>
  <c r="D12" i="20"/>
  <c r="C12" i="20"/>
  <c r="F11" i="20"/>
  <c r="D11" i="20"/>
  <c r="C11" i="20"/>
  <c r="F9" i="20"/>
  <c r="D9" i="20"/>
  <c r="C9" i="20"/>
  <c r="F8" i="20"/>
  <c r="D8" i="20"/>
  <c r="C8" i="20"/>
  <c r="F7" i="20"/>
  <c r="D7" i="20"/>
  <c r="C7" i="20"/>
  <c r="F5" i="20"/>
  <c r="D5" i="20"/>
  <c r="C5" i="20"/>
  <c r="F4" i="20"/>
  <c r="D4" i="20"/>
  <c r="C4" i="20"/>
  <c r="F3" i="20"/>
  <c r="D3" i="20"/>
  <c r="C3" i="20"/>
  <c r="F2" i="20"/>
  <c r="D2" i="20"/>
  <c r="C2" i="20"/>
  <c r="Q30" i="22" l="1"/>
  <c r="O10" i="22"/>
  <c r="O11" i="22"/>
  <c r="O4" i="22"/>
  <c r="O3" i="22"/>
  <c r="O2" i="22"/>
  <c r="O7" i="22"/>
  <c r="O5" i="22"/>
  <c r="O6" i="22"/>
  <c r="O9" i="22"/>
  <c r="O8" i="22"/>
  <c r="O26" i="22"/>
  <c r="Q35" i="22"/>
  <c r="Q34" i="22"/>
  <c r="Q65" i="22"/>
  <c r="Q39" i="22"/>
  <c r="Q40" i="22"/>
  <c r="Q36" i="22"/>
  <c r="Q44" i="22"/>
  <c r="Q31" i="22"/>
  <c r="Q43" i="22"/>
  <c r="Q33" i="22"/>
  <c r="M17" i="22"/>
  <c r="M13" i="22"/>
  <c r="M19" i="22"/>
  <c r="M23" i="22"/>
  <c r="M15" i="22"/>
  <c r="M21" i="22"/>
  <c r="M26" i="22"/>
  <c r="M9" i="21"/>
  <c r="Q61" i="21"/>
  <c r="Q46" i="21"/>
  <c r="Q58" i="21"/>
  <c r="Q53" i="21"/>
  <c r="Q62" i="21"/>
  <c r="Q34" i="21"/>
  <c r="Q52" i="21"/>
  <c r="Q35" i="21"/>
  <c r="Q49" i="21"/>
  <c r="Q32" i="21"/>
  <c r="Q64" i="21"/>
  <c r="Q42" i="21"/>
  <c r="Q65" i="21"/>
  <c r="Q50" i="21"/>
  <c r="Q47" i="21"/>
  <c r="Q63" i="21"/>
  <c r="Q48" i="21"/>
  <c r="Q31" i="21"/>
  <c r="Q45" i="21"/>
  <c r="Q67" i="21"/>
  <c r="Q37" i="21"/>
  <c r="Q60" i="21"/>
  <c r="Q51" i="21"/>
  <c r="Q43" i="21"/>
  <c r="Q59" i="21"/>
  <c r="Q44" i="21"/>
  <c r="Q56" i="21"/>
  <c r="Q40" i="21"/>
  <c r="Q54" i="21"/>
  <c r="Q33" i="21"/>
  <c r="Q57" i="21"/>
  <c r="Q66" i="21"/>
  <c r="Q38" i="21"/>
  <c r="Q55" i="21"/>
  <c r="Q39" i="21"/>
  <c r="Q41" i="21"/>
  <c r="Q36" i="21"/>
  <c r="O20" i="21"/>
  <c r="O25" i="21"/>
  <c r="O16" i="21"/>
  <c r="O22" i="21"/>
  <c r="O17" i="21"/>
  <c r="O23" i="21"/>
  <c r="O21" i="21"/>
  <c r="O68" i="21"/>
  <c r="O30" i="21"/>
  <c r="O26" i="21"/>
  <c r="O19" i="21"/>
  <c r="O29" i="21"/>
  <c r="O24" i="21"/>
  <c r="M10" i="21"/>
  <c r="M14" i="21"/>
  <c r="M5" i="21"/>
  <c r="M8" i="21"/>
  <c r="M6" i="21"/>
  <c r="M2" i="21"/>
  <c r="M12" i="21"/>
  <c r="M7" i="21"/>
  <c r="M13" i="21"/>
  <c r="M27" i="21"/>
  <c r="M11" i="21"/>
  <c r="M15" i="21"/>
  <c r="M4" i="21"/>
  <c r="M3" i="21"/>
  <c r="E3" i="11"/>
  <c r="E7" i="11"/>
  <c r="E9" i="11"/>
  <c r="E4" i="11"/>
  <c r="E5" i="11"/>
  <c r="E8" i="11"/>
  <c r="E6" i="11"/>
  <c r="G5" i="11"/>
  <c r="Q20" i="21"/>
  <c r="O4" i="21"/>
  <c r="O3" i="21"/>
  <c r="O21" i="22"/>
  <c r="Q57" i="22"/>
  <c r="M35" i="22"/>
  <c r="G8" i="11"/>
  <c r="G6" i="11"/>
  <c r="G4" i="11"/>
  <c r="G9" i="11"/>
  <c r="G7" i="11"/>
  <c r="G3" i="11"/>
  <c r="F4" i="11"/>
  <c r="F6" i="11"/>
  <c r="F9" i="11"/>
  <c r="F7" i="11"/>
  <c r="F3" i="11"/>
  <c r="F5" i="11"/>
  <c r="F8" i="11"/>
  <c r="O12" i="22"/>
  <c r="Q54" i="22"/>
  <c r="Q76" i="22"/>
  <c r="O17" i="22"/>
  <c r="O15" i="22"/>
  <c r="M22" i="22"/>
  <c r="M25" i="22"/>
  <c r="M33" i="22"/>
  <c r="M36" i="22"/>
  <c r="M34" i="22"/>
  <c r="Q37" i="22"/>
  <c r="Q58" i="22"/>
  <c r="Q47" i="22"/>
  <c r="Q59" i="22"/>
  <c r="Q63" i="22"/>
  <c r="Q42" i="22"/>
  <c r="Q67" i="22"/>
  <c r="Q71" i="22"/>
  <c r="Q75" i="22"/>
  <c r="Q79" i="22"/>
  <c r="Q81" i="22"/>
  <c r="Q83" i="22"/>
  <c r="O13" i="22"/>
  <c r="M14" i="22"/>
  <c r="M24" i="22"/>
  <c r="M43" i="22"/>
  <c r="M40" i="22"/>
  <c r="Q66" i="22"/>
  <c r="Q51" i="22"/>
  <c r="Q61" i="22"/>
  <c r="Q45" i="22"/>
  <c r="Q68" i="22"/>
  <c r="Q72" i="22"/>
  <c r="O23" i="22"/>
  <c r="M20" i="22"/>
  <c r="M29" i="22"/>
  <c r="M44" i="22"/>
  <c r="M65" i="22"/>
  <c r="Q32" i="22"/>
  <c r="Q48" i="22"/>
  <c r="Q53" i="22"/>
  <c r="Q55" i="22"/>
  <c r="Q62" i="22"/>
  <c r="Q60" i="22"/>
  <c r="Q56" i="22"/>
  <c r="Q70" i="22"/>
  <c r="Q74" i="22"/>
  <c r="Q78" i="22"/>
  <c r="M16" i="22"/>
  <c r="O19" i="22"/>
  <c r="M28" i="22"/>
  <c r="M18" i="22"/>
  <c r="M27" i="22"/>
  <c r="M31" i="22"/>
  <c r="Q41" i="22"/>
  <c r="Q38" i="22"/>
  <c r="Q49" i="22"/>
  <c r="Q46" i="22"/>
  <c r="Q52" i="22"/>
  <c r="Q64" i="22"/>
  <c r="Q50" i="22"/>
  <c r="Q69" i="22"/>
  <c r="Q73" i="22"/>
  <c r="Q77" i="22"/>
  <c r="Q80" i="22"/>
  <c r="O13" i="21"/>
  <c r="M17" i="21"/>
  <c r="M30" i="21"/>
  <c r="M29" i="21"/>
  <c r="Q76" i="21"/>
  <c r="O7" i="21"/>
  <c r="O15" i="21"/>
  <c r="O9" i="21"/>
  <c r="M23" i="21"/>
  <c r="M22" i="21"/>
  <c r="Q71" i="21"/>
  <c r="Q75" i="21"/>
  <c r="Q79" i="21"/>
  <c r="Q81" i="21"/>
  <c r="Q83" i="21"/>
  <c r="O18" i="21"/>
  <c r="Q72" i="21"/>
  <c r="O5" i="21"/>
  <c r="O12" i="21"/>
  <c r="O11" i="21"/>
  <c r="O28" i="21"/>
  <c r="M16" i="21"/>
  <c r="M19" i="21"/>
  <c r="M25" i="21"/>
  <c r="Q70" i="21"/>
  <c r="Q74" i="21"/>
  <c r="Q78" i="21"/>
  <c r="O6" i="21"/>
  <c r="O14" i="21"/>
  <c r="O2" i="21"/>
  <c r="O27" i="21"/>
  <c r="O10" i="21"/>
  <c r="M68" i="21"/>
  <c r="M26" i="21"/>
  <c r="M24" i="21"/>
  <c r="Q69" i="21"/>
  <c r="Q73" i="21"/>
  <c r="Q77" i="21"/>
  <c r="Q80" i="2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H197" i="19"/>
  <c r="P196" i="19"/>
  <c r="F196" i="19"/>
  <c r="D196" i="19"/>
  <c r="A196" i="19"/>
  <c r="P195" i="19"/>
  <c r="F195" i="19"/>
  <c r="D195" i="19"/>
  <c r="A195" i="19"/>
  <c r="P194" i="19"/>
  <c r="F194" i="19"/>
  <c r="D194" i="19"/>
  <c r="A194" i="19"/>
  <c r="P193" i="19"/>
  <c r="F193" i="19"/>
  <c r="D193" i="19"/>
  <c r="A193" i="19"/>
  <c r="P192" i="19"/>
  <c r="F192" i="19"/>
  <c r="D192" i="19"/>
  <c r="A192" i="19"/>
  <c r="P191" i="19"/>
  <c r="F191" i="19"/>
  <c r="D191" i="19"/>
  <c r="A191" i="19"/>
  <c r="P190" i="19"/>
  <c r="F190" i="19"/>
  <c r="D190" i="19"/>
  <c r="A190" i="19"/>
  <c r="P189" i="19"/>
  <c r="F189" i="19"/>
  <c r="D189" i="19"/>
  <c r="A189" i="19"/>
  <c r="P188" i="19"/>
  <c r="F188" i="19"/>
  <c r="D188" i="19"/>
  <c r="A188" i="19"/>
  <c r="P187" i="19"/>
  <c r="F187" i="19"/>
  <c r="D187" i="19"/>
  <c r="A187" i="19"/>
  <c r="P186" i="19"/>
  <c r="F186" i="19"/>
  <c r="D186" i="19"/>
  <c r="A186" i="19"/>
  <c r="P185" i="19"/>
  <c r="F185" i="19"/>
  <c r="D185" i="19"/>
  <c r="A185" i="19"/>
  <c r="P184" i="19"/>
  <c r="F184" i="19"/>
  <c r="D184" i="19"/>
  <c r="A184" i="19"/>
  <c r="P183" i="19"/>
  <c r="F183" i="19"/>
  <c r="D183" i="19"/>
  <c r="A183" i="19"/>
  <c r="P182" i="19"/>
  <c r="F182" i="19"/>
  <c r="D182" i="19"/>
  <c r="A182" i="19"/>
  <c r="P181" i="19"/>
  <c r="F181" i="19"/>
  <c r="D181" i="19"/>
  <c r="A181" i="19"/>
  <c r="P180" i="19"/>
  <c r="F180" i="19"/>
  <c r="D180" i="19"/>
  <c r="A180" i="19"/>
  <c r="P179" i="19"/>
  <c r="F179" i="19"/>
  <c r="D179" i="19"/>
  <c r="A179" i="19"/>
  <c r="P178" i="19"/>
  <c r="F178" i="19"/>
  <c r="D178" i="19"/>
  <c r="A178" i="19"/>
  <c r="P177" i="19"/>
  <c r="F177" i="19"/>
  <c r="D177" i="19"/>
  <c r="A177" i="19"/>
  <c r="P176" i="19"/>
  <c r="F176" i="19"/>
  <c r="D176" i="19"/>
  <c r="A176" i="19"/>
  <c r="P175" i="19"/>
  <c r="F175" i="19"/>
  <c r="D175" i="19"/>
  <c r="A175" i="19"/>
  <c r="P174" i="19"/>
  <c r="F174" i="19"/>
  <c r="D174" i="19"/>
  <c r="A174" i="19"/>
  <c r="P173" i="19"/>
  <c r="F173" i="19"/>
  <c r="D173" i="19"/>
  <c r="A173" i="19"/>
  <c r="P172" i="19"/>
  <c r="F172" i="19"/>
  <c r="D172" i="19"/>
  <c r="A172" i="19"/>
  <c r="P171" i="19"/>
  <c r="F171" i="19"/>
  <c r="D171" i="19"/>
  <c r="A171" i="19"/>
  <c r="P170" i="19"/>
  <c r="F170" i="19"/>
  <c r="D170" i="19"/>
  <c r="A170" i="19"/>
  <c r="P169" i="19"/>
  <c r="F169" i="19"/>
  <c r="D169" i="19"/>
  <c r="A169" i="19"/>
  <c r="P168" i="19"/>
  <c r="F168" i="19"/>
  <c r="D168" i="19"/>
  <c r="A168" i="19"/>
  <c r="P167" i="19"/>
  <c r="F167" i="19"/>
  <c r="D167" i="19"/>
  <c r="A167" i="19"/>
  <c r="P166" i="19"/>
  <c r="F166" i="19"/>
  <c r="D166" i="19"/>
  <c r="A166" i="19"/>
  <c r="P165" i="19"/>
  <c r="F165" i="19"/>
  <c r="D165" i="19"/>
  <c r="A165" i="19"/>
  <c r="P164" i="19"/>
  <c r="F164" i="19"/>
  <c r="D164" i="19"/>
  <c r="A164" i="19"/>
  <c r="P163" i="19"/>
  <c r="F163" i="19"/>
  <c r="D163" i="19"/>
  <c r="A163" i="19"/>
  <c r="P162" i="19"/>
  <c r="F162" i="19"/>
  <c r="D162" i="19"/>
  <c r="A162" i="19"/>
  <c r="P161" i="19"/>
  <c r="F161" i="19"/>
  <c r="D161" i="19"/>
  <c r="A161" i="19"/>
  <c r="P160" i="19"/>
  <c r="F160" i="19"/>
  <c r="D160" i="19"/>
  <c r="A160" i="19"/>
  <c r="P159" i="19"/>
  <c r="F159" i="19"/>
  <c r="D159" i="19"/>
  <c r="A159" i="19"/>
  <c r="P158" i="19"/>
  <c r="F158" i="19"/>
  <c r="D158" i="19"/>
  <c r="A158" i="19"/>
  <c r="P157" i="19"/>
  <c r="F157" i="19"/>
  <c r="D157" i="19"/>
  <c r="A157" i="19"/>
  <c r="P156" i="19"/>
  <c r="F156" i="19"/>
  <c r="D156" i="19"/>
  <c r="A156" i="19"/>
  <c r="P155" i="19"/>
  <c r="F155" i="19"/>
  <c r="D155" i="19"/>
  <c r="A155" i="19"/>
  <c r="P154" i="19"/>
  <c r="F154" i="19"/>
  <c r="D154" i="19"/>
  <c r="A154" i="19"/>
  <c r="P153" i="19"/>
  <c r="F153" i="19"/>
  <c r="D153" i="19"/>
  <c r="A153" i="19"/>
  <c r="P152" i="19"/>
  <c r="F152" i="19"/>
  <c r="D152" i="19"/>
  <c r="A152" i="19"/>
  <c r="P151" i="19"/>
  <c r="F151" i="19"/>
  <c r="D151" i="19"/>
  <c r="A151" i="19"/>
  <c r="P150" i="19"/>
  <c r="F150" i="19"/>
  <c r="D150" i="19"/>
  <c r="A150" i="19"/>
  <c r="P149" i="19"/>
  <c r="F149" i="19"/>
  <c r="D149" i="19"/>
  <c r="A149" i="19"/>
  <c r="P148" i="19"/>
  <c r="F148" i="19"/>
  <c r="D148" i="19"/>
  <c r="A148" i="19"/>
  <c r="P147" i="19"/>
  <c r="F147" i="19"/>
  <c r="D147" i="19"/>
  <c r="A147" i="19"/>
  <c r="P146" i="19"/>
  <c r="F146" i="19"/>
  <c r="D146" i="19"/>
  <c r="A146" i="19"/>
  <c r="P145" i="19"/>
  <c r="F145" i="19"/>
  <c r="D145" i="19"/>
  <c r="A145" i="19"/>
  <c r="P144" i="19"/>
  <c r="F144" i="19"/>
  <c r="D144" i="19"/>
  <c r="A144" i="19"/>
  <c r="P143" i="19"/>
  <c r="F143" i="19"/>
  <c r="D143" i="19"/>
  <c r="A143" i="19"/>
  <c r="P142" i="19"/>
  <c r="F142" i="19"/>
  <c r="D142" i="19"/>
  <c r="A142" i="19"/>
  <c r="P141" i="19"/>
  <c r="F141" i="19"/>
  <c r="D141" i="19"/>
  <c r="A141" i="19"/>
  <c r="P140" i="19"/>
  <c r="F140" i="19"/>
  <c r="D140" i="19"/>
  <c r="A140" i="19"/>
  <c r="P139" i="19"/>
  <c r="F139" i="19"/>
  <c r="D139" i="19"/>
  <c r="A139" i="19"/>
  <c r="P138" i="19"/>
  <c r="F138" i="19"/>
  <c r="D138" i="19"/>
  <c r="A138" i="19"/>
  <c r="P137" i="19"/>
  <c r="F137" i="19"/>
  <c r="D137" i="19"/>
  <c r="A137" i="19"/>
  <c r="P136" i="19"/>
  <c r="F136" i="19"/>
  <c r="D136" i="19"/>
  <c r="A136" i="19"/>
  <c r="P135" i="19"/>
  <c r="F135" i="19"/>
  <c r="D135" i="19"/>
  <c r="A135" i="19"/>
  <c r="P134" i="19"/>
  <c r="F134" i="19"/>
  <c r="D134" i="19"/>
  <c r="A134" i="19"/>
  <c r="P133" i="19"/>
  <c r="F133" i="19"/>
  <c r="D133" i="19"/>
  <c r="A133" i="19"/>
  <c r="P132" i="19"/>
  <c r="F132" i="19"/>
  <c r="D132" i="19"/>
  <c r="A132" i="19"/>
  <c r="P131" i="19"/>
  <c r="F131" i="19"/>
  <c r="D131" i="19"/>
  <c r="A131" i="19"/>
  <c r="P130" i="19"/>
  <c r="F130" i="19"/>
  <c r="D130" i="19"/>
  <c r="A130" i="19"/>
  <c r="P129" i="19"/>
  <c r="F129" i="19"/>
  <c r="D129" i="19"/>
  <c r="A129" i="19"/>
  <c r="P128" i="19"/>
  <c r="F128" i="19"/>
  <c r="D128" i="19"/>
  <c r="A128" i="19"/>
  <c r="P127" i="19"/>
  <c r="F127" i="19"/>
  <c r="D127" i="19"/>
  <c r="A127" i="19"/>
  <c r="P126" i="19"/>
  <c r="F126" i="19"/>
  <c r="D126" i="19"/>
  <c r="A126" i="19"/>
  <c r="P125" i="19"/>
  <c r="F125" i="19"/>
  <c r="D125" i="19"/>
  <c r="A125" i="19"/>
  <c r="P124" i="19"/>
  <c r="F124" i="19"/>
  <c r="D124" i="19"/>
  <c r="A124" i="19"/>
  <c r="P123" i="19"/>
  <c r="F123" i="19"/>
  <c r="D123" i="19"/>
  <c r="A123" i="19"/>
  <c r="P122" i="19"/>
  <c r="F122" i="19"/>
  <c r="D122" i="19"/>
  <c r="A122" i="19"/>
  <c r="P121" i="19"/>
  <c r="F121" i="19"/>
  <c r="D121" i="19"/>
  <c r="A121" i="19"/>
  <c r="P120" i="19"/>
  <c r="F120" i="19"/>
  <c r="D120" i="19"/>
  <c r="A120" i="19"/>
  <c r="P119" i="19"/>
  <c r="F119" i="19"/>
  <c r="D119" i="19"/>
  <c r="A119" i="19"/>
  <c r="P118" i="19"/>
  <c r="F118" i="19"/>
  <c r="D118" i="19"/>
  <c r="A118" i="19"/>
  <c r="P117" i="19"/>
  <c r="F117" i="19"/>
  <c r="D117" i="19"/>
  <c r="A117" i="19"/>
  <c r="P116" i="19"/>
  <c r="F116" i="19"/>
  <c r="D116" i="19"/>
  <c r="A116" i="19"/>
  <c r="P115" i="19"/>
  <c r="F115" i="19"/>
  <c r="D115" i="19"/>
  <c r="A115" i="19"/>
  <c r="P114" i="19"/>
  <c r="F114" i="19"/>
  <c r="D114" i="19"/>
  <c r="A114" i="19"/>
  <c r="P113" i="19"/>
  <c r="F113" i="19"/>
  <c r="D113" i="19"/>
  <c r="A113" i="19"/>
  <c r="P112" i="19"/>
  <c r="F112" i="19"/>
  <c r="D112" i="19"/>
  <c r="A112" i="19"/>
  <c r="P111" i="19"/>
  <c r="F111" i="19"/>
  <c r="D111" i="19"/>
  <c r="A111" i="19"/>
  <c r="P110" i="19"/>
  <c r="F110" i="19"/>
  <c r="D110" i="19"/>
  <c r="A110" i="19"/>
  <c r="P109" i="19"/>
  <c r="F109" i="19"/>
  <c r="D109" i="19"/>
  <c r="A109" i="19"/>
  <c r="P108" i="19"/>
  <c r="F108" i="19"/>
  <c r="D108" i="19"/>
  <c r="A108" i="19"/>
  <c r="P107" i="19"/>
  <c r="F107" i="19"/>
  <c r="D107" i="19"/>
  <c r="A107" i="19"/>
  <c r="P106" i="19"/>
  <c r="F106" i="19"/>
  <c r="D106" i="19"/>
  <c r="A106" i="19"/>
  <c r="P105" i="19"/>
  <c r="F105" i="19"/>
  <c r="D105" i="19"/>
  <c r="A105" i="19"/>
  <c r="P104" i="19"/>
  <c r="F104" i="19"/>
  <c r="D104" i="19"/>
  <c r="A104" i="19"/>
  <c r="P103" i="19"/>
  <c r="F103" i="19"/>
  <c r="D103" i="19"/>
  <c r="A103" i="19"/>
  <c r="P102" i="19"/>
  <c r="F102" i="19"/>
  <c r="D102" i="19"/>
  <c r="A102" i="19"/>
  <c r="P101" i="19"/>
  <c r="F101" i="19"/>
  <c r="D101" i="19"/>
  <c r="A101" i="19"/>
  <c r="P100" i="19"/>
  <c r="F100" i="19"/>
  <c r="D100" i="19"/>
  <c r="A100" i="19"/>
  <c r="P99" i="19"/>
  <c r="F99" i="19"/>
  <c r="D99" i="19"/>
  <c r="A99" i="19"/>
  <c r="P98" i="19"/>
  <c r="F98" i="19"/>
  <c r="D98" i="19"/>
  <c r="A98" i="19"/>
  <c r="P97" i="19"/>
  <c r="F97" i="19"/>
  <c r="D97" i="19"/>
  <c r="A97" i="19"/>
  <c r="P96" i="19"/>
  <c r="F96" i="19"/>
  <c r="D96" i="19"/>
  <c r="A96" i="19"/>
  <c r="P95" i="19"/>
  <c r="F95" i="19"/>
  <c r="D95" i="19"/>
  <c r="A95" i="19"/>
  <c r="P94" i="19"/>
  <c r="F94" i="19"/>
  <c r="D94" i="19"/>
  <c r="A94" i="19"/>
  <c r="P93" i="19"/>
  <c r="F93" i="19"/>
  <c r="D93" i="19"/>
  <c r="A93" i="19"/>
  <c r="P92" i="19"/>
  <c r="F92" i="19"/>
  <c r="D92" i="19"/>
  <c r="A92" i="19"/>
  <c r="P91" i="19"/>
  <c r="F91" i="19"/>
  <c r="D91" i="19"/>
  <c r="A91" i="19"/>
  <c r="P90" i="19"/>
  <c r="F90" i="19"/>
  <c r="D90" i="19"/>
  <c r="A90" i="19"/>
  <c r="P89" i="19"/>
  <c r="F89" i="19"/>
  <c r="D89" i="19"/>
  <c r="A89" i="19"/>
  <c r="P88" i="19"/>
  <c r="F88" i="19"/>
  <c r="D88" i="19"/>
  <c r="C88" i="19"/>
  <c r="A88" i="19"/>
  <c r="P87" i="19"/>
  <c r="F87" i="19"/>
  <c r="D87" i="19"/>
  <c r="C87" i="19"/>
  <c r="A87" i="19"/>
  <c r="P86" i="19"/>
  <c r="F86" i="19"/>
  <c r="D86" i="19"/>
  <c r="C86" i="19"/>
  <c r="A86" i="19"/>
  <c r="P85" i="19"/>
  <c r="F85" i="19"/>
  <c r="D85" i="19"/>
  <c r="C85" i="19"/>
  <c r="A85" i="19"/>
  <c r="P84" i="19"/>
  <c r="O84" i="19"/>
  <c r="N84" i="19"/>
  <c r="M84" i="19"/>
  <c r="F84" i="19"/>
  <c r="D84" i="19"/>
  <c r="C84" i="19"/>
  <c r="A84" i="19"/>
  <c r="P83" i="19"/>
  <c r="O83" i="19"/>
  <c r="N83" i="19"/>
  <c r="M83" i="19"/>
  <c r="F83" i="19"/>
  <c r="D83" i="19"/>
  <c r="C83" i="19"/>
  <c r="A83" i="19"/>
  <c r="P82" i="19"/>
  <c r="O82" i="19"/>
  <c r="N82" i="19"/>
  <c r="M82" i="19"/>
  <c r="F82" i="19"/>
  <c r="D82" i="19"/>
  <c r="C82" i="19"/>
  <c r="A82" i="19"/>
  <c r="P81" i="19"/>
  <c r="O81" i="19"/>
  <c r="N81" i="19"/>
  <c r="M81" i="19"/>
  <c r="F81" i="19"/>
  <c r="D81" i="19"/>
  <c r="C81" i="19"/>
  <c r="A81" i="19"/>
  <c r="P80" i="19"/>
  <c r="O80" i="19"/>
  <c r="N80" i="19"/>
  <c r="M80" i="19"/>
  <c r="L80" i="19"/>
  <c r="F80" i="19"/>
  <c r="D80" i="19"/>
  <c r="C80" i="19"/>
  <c r="A80" i="19"/>
  <c r="P79" i="19"/>
  <c r="O79" i="19"/>
  <c r="N79" i="19"/>
  <c r="M79" i="19"/>
  <c r="L79" i="19"/>
  <c r="F79" i="19"/>
  <c r="D79" i="19"/>
  <c r="C79" i="19"/>
  <c r="A79" i="19"/>
  <c r="P78" i="19"/>
  <c r="O78" i="19"/>
  <c r="N78" i="19"/>
  <c r="M78" i="19"/>
  <c r="L78" i="19"/>
  <c r="F78" i="19"/>
  <c r="D78" i="19"/>
  <c r="C78" i="19"/>
  <c r="A78" i="19"/>
  <c r="P77" i="19"/>
  <c r="O77" i="19"/>
  <c r="N77" i="19"/>
  <c r="M77" i="19"/>
  <c r="L77" i="19"/>
  <c r="F77" i="19"/>
  <c r="D77" i="19"/>
  <c r="C77" i="19"/>
  <c r="A77" i="19"/>
  <c r="P76" i="19"/>
  <c r="O76" i="19"/>
  <c r="N76" i="19"/>
  <c r="M76" i="19"/>
  <c r="L76" i="19"/>
  <c r="F76" i="19"/>
  <c r="D76" i="19"/>
  <c r="C76" i="19"/>
  <c r="A76" i="19"/>
  <c r="P75" i="19"/>
  <c r="O75" i="19"/>
  <c r="N75" i="19"/>
  <c r="M75" i="19"/>
  <c r="L75" i="19"/>
  <c r="F75" i="19"/>
  <c r="D75" i="19"/>
  <c r="C75" i="19"/>
  <c r="A75" i="19"/>
  <c r="P74" i="19"/>
  <c r="O74" i="19"/>
  <c r="N74" i="19"/>
  <c r="M74" i="19"/>
  <c r="L74" i="19"/>
  <c r="F74" i="19"/>
  <c r="D74" i="19"/>
  <c r="C74" i="19"/>
  <c r="A74" i="19"/>
  <c r="P72" i="19"/>
  <c r="O72" i="19"/>
  <c r="N72" i="19"/>
  <c r="M72" i="19"/>
  <c r="L72" i="19"/>
  <c r="F72" i="19"/>
  <c r="D72" i="19"/>
  <c r="C72" i="19"/>
  <c r="A72" i="19"/>
  <c r="P71" i="19"/>
  <c r="O71" i="19"/>
  <c r="N71" i="19"/>
  <c r="M71" i="19"/>
  <c r="L71" i="19"/>
  <c r="F71" i="19"/>
  <c r="D71" i="19"/>
  <c r="C71" i="19"/>
  <c r="A71" i="19"/>
  <c r="P56" i="19"/>
  <c r="O56" i="19"/>
  <c r="N56" i="19"/>
  <c r="M56" i="19"/>
  <c r="L56" i="19"/>
  <c r="F56" i="19"/>
  <c r="D56" i="19"/>
  <c r="C56" i="19"/>
  <c r="A56" i="19"/>
  <c r="P64" i="19"/>
  <c r="O64" i="19"/>
  <c r="N64" i="19"/>
  <c r="M64" i="19"/>
  <c r="L64" i="19"/>
  <c r="F64" i="19"/>
  <c r="D64" i="19"/>
  <c r="C64" i="19"/>
  <c r="A64" i="19"/>
  <c r="P60" i="19"/>
  <c r="O60" i="19"/>
  <c r="N60" i="19"/>
  <c r="M60" i="19"/>
  <c r="L60" i="19"/>
  <c r="F60" i="19"/>
  <c r="D60" i="19"/>
  <c r="C60" i="19"/>
  <c r="A60" i="19"/>
  <c r="P55" i="19"/>
  <c r="O55" i="19"/>
  <c r="N55" i="19"/>
  <c r="M55" i="19"/>
  <c r="L55" i="19"/>
  <c r="F55" i="19"/>
  <c r="D55" i="19"/>
  <c r="C55" i="19"/>
  <c r="A55" i="19"/>
  <c r="P61" i="19"/>
  <c r="O61" i="19"/>
  <c r="N61" i="19"/>
  <c r="M61" i="19"/>
  <c r="L61" i="19"/>
  <c r="F61" i="19"/>
  <c r="D61" i="19"/>
  <c r="C61" i="19"/>
  <c r="A61" i="19"/>
  <c r="P58" i="19"/>
  <c r="O58" i="19"/>
  <c r="N58" i="19"/>
  <c r="M58" i="19"/>
  <c r="L58" i="19"/>
  <c r="F58" i="19"/>
  <c r="D58" i="19"/>
  <c r="C58" i="19"/>
  <c r="A58" i="19"/>
  <c r="P50" i="19"/>
  <c r="O50" i="19"/>
  <c r="N50" i="19"/>
  <c r="M50" i="19"/>
  <c r="L50" i="19"/>
  <c r="F50" i="19"/>
  <c r="D50" i="19"/>
  <c r="C50" i="19"/>
  <c r="A50" i="19"/>
  <c r="P49" i="19"/>
  <c r="O49" i="19"/>
  <c r="N49" i="19"/>
  <c r="M49" i="19"/>
  <c r="L49" i="19"/>
  <c r="F49" i="19"/>
  <c r="D49" i="19"/>
  <c r="C49" i="19"/>
  <c r="A49" i="19"/>
  <c r="P67" i="19"/>
  <c r="O67" i="19"/>
  <c r="N67" i="19"/>
  <c r="M67" i="19"/>
  <c r="L67" i="19"/>
  <c r="F67" i="19"/>
  <c r="D67" i="19"/>
  <c r="C67" i="19"/>
  <c r="A67" i="19"/>
  <c r="P47" i="19"/>
  <c r="O47" i="19"/>
  <c r="N47" i="19"/>
  <c r="M47" i="19"/>
  <c r="L47" i="19"/>
  <c r="F47" i="19"/>
  <c r="D47" i="19"/>
  <c r="C47" i="19"/>
  <c r="A47" i="19"/>
  <c r="P41" i="19"/>
  <c r="O41" i="19"/>
  <c r="N41" i="19"/>
  <c r="M41" i="19"/>
  <c r="L41" i="19"/>
  <c r="F41" i="19"/>
  <c r="D41" i="19"/>
  <c r="C41" i="19"/>
  <c r="A41" i="19"/>
  <c r="P68" i="19"/>
  <c r="O68" i="19"/>
  <c r="N68" i="19"/>
  <c r="M68" i="19"/>
  <c r="L68" i="19"/>
  <c r="F68" i="19"/>
  <c r="D68" i="19"/>
  <c r="C68" i="19"/>
  <c r="A68" i="19"/>
  <c r="P54" i="19"/>
  <c r="O54" i="19"/>
  <c r="N54" i="19"/>
  <c r="M54" i="19"/>
  <c r="L54" i="19"/>
  <c r="F54" i="19"/>
  <c r="D54" i="19"/>
  <c r="C54" i="19"/>
  <c r="A54" i="19"/>
  <c r="P52" i="19"/>
  <c r="O52" i="19"/>
  <c r="N52" i="19"/>
  <c r="M52" i="19"/>
  <c r="L52" i="19"/>
  <c r="F52" i="19"/>
  <c r="D52" i="19"/>
  <c r="C52" i="19"/>
  <c r="A52" i="19"/>
  <c r="P70" i="19"/>
  <c r="O70" i="19"/>
  <c r="N70" i="19"/>
  <c r="M70" i="19"/>
  <c r="L70" i="19"/>
  <c r="F70" i="19"/>
  <c r="D70" i="19"/>
  <c r="C70" i="19"/>
  <c r="A70" i="19"/>
  <c r="P53" i="19"/>
  <c r="O53" i="19"/>
  <c r="N53" i="19"/>
  <c r="M53" i="19"/>
  <c r="L53" i="19"/>
  <c r="F53" i="19"/>
  <c r="D53" i="19"/>
  <c r="C53" i="19"/>
  <c r="A53" i="19"/>
  <c r="P66" i="19"/>
  <c r="O66" i="19"/>
  <c r="N66" i="19"/>
  <c r="M66" i="19"/>
  <c r="L66" i="19"/>
  <c r="F66" i="19"/>
  <c r="D66" i="19"/>
  <c r="C66" i="19"/>
  <c r="A66" i="19"/>
  <c r="P63" i="19"/>
  <c r="O63" i="19"/>
  <c r="N63" i="19"/>
  <c r="M63" i="19"/>
  <c r="L63" i="19"/>
  <c r="F63" i="19"/>
  <c r="D63" i="19"/>
  <c r="C63" i="19"/>
  <c r="A63" i="19"/>
  <c r="P69" i="19"/>
  <c r="O69" i="19"/>
  <c r="N69" i="19"/>
  <c r="M69" i="19"/>
  <c r="L69" i="19"/>
  <c r="F69" i="19"/>
  <c r="D69" i="19"/>
  <c r="C69" i="19"/>
  <c r="A69" i="19"/>
  <c r="P62" i="19"/>
  <c r="O62" i="19"/>
  <c r="N62" i="19"/>
  <c r="M62" i="19"/>
  <c r="L62" i="19"/>
  <c r="F62" i="19"/>
  <c r="D62" i="19"/>
  <c r="C62" i="19"/>
  <c r="A62" i="19"/>
  <c r="P73" i="19"/>
  <c r="O73" i="19"/>
  <c r="N73" i="19"/>
  <c r="M73" i="19"/>
  <c r="L73" i="19"/>
  <c r="F73" i="19"/>
  <c r="D73" i="19"/>
  <c r="C73" i="19"/>
  <c r="A73" i="19"/>
  <c r="P44" i="19"/>
  <c r="O44" i="19"/>
  <c r="N44" i="19"/>
  <c r="M44" i="19"/>
  <c r="L44" i="19"/>
  <c r="F44" i="19"/>
  <c r="D44" i="19"/>
  <c r="C44" i="19"/>
  <c r="A44" i="19"/>
  <c r="P51" i="19"/>
  <c r="O51" i="19"/>
  <c r="N51" i="19"/>
  <c r="M51" i="19"/>
  <c r="L51" i="19"/>
  <c r="F51" i="19"/>
  <c r="D51" i="19"/>
  <c r="C51" i="19"/>
  <c r="A51" i="19"/>
  <c r="P65" i="19"/>
  <c r="O65" i="19"/>
  <c r="N65" i="19"/>
  <c r="M65" i="19"/>
  <c r="L65" i="19"/>
  <c r="F65" i="19"/>
  <c r="D65" i="19"/>
  <c r="C65" i="19"/>
  <c r="A65" i="19"/>
  <c r="P59" i="19"/>
  <c r="O59" i="19"/>
  <c r="N59" i="19"/>
  <c r="M59" i="19"/>
  <c r="L59" i="19"/>
  <c r="F59" i="19"/>
  <c r="D59" i="19"/>
  <c r="C59" i="19"/>
  <c r="A59" i="19"/>
  <c r="P46" i="19"/>
  <c r="O46" i="19"/>
  <c r="N46" i="19"/>
  <c r="M46" i="19"/>
  <c r="L46" i="19"/>
  <c r="F46" i="19"/>
  <c r="D46" i="19"/>
  <c r="C46" i="19"/>
  <c r="A46" i="19"/>
  <c r="P57" i="19"/>
  <c r="O57" i="19"/>
  <c r="N57" i="19"/>
  <c r="M57" i="19"/>
  <c r="L57" i="19"/>
  <c r="F57" i="19"/>
  <c r="D57" i="19"/>
  <c r="C57" i="19"/>
  <c r="A57" i="19"/>
  <c r="P40" i="19"/>
  <c r="O40" i="19"/>
  <c r="N40" i="19"/>
  <c r="M40" i="19"/>
  <c r="L40" i="19"/>
  <c r="F40" i="19"/>
  <c r="D40" i="19"/>
  <c r="C40" i="19"/>
  <c r="A40" i="19"/>
  <c r="P48" i="19"/>
  <c r="N48" i="19"/>
  <c r="M48" i="19"/>
  <c r="L48" i="19"/>
  <c r="F48" i="19"/>
  <c r="D48" i="19"/>
  <c r="C48" i="19"/>
  <c r="A48" i="19"/>
  <c r="P45" i="19"/>
  <c r="N45" i="19"/>
  <c r="M45" i="19"/>
  <c r="L45" i="19"/>
  <c r="F45" i="19"/>
  <c r="D45" i="19"/>
  <c r="C45" i="19"/>
  <c r="A45" i="19"/>
  <c r="P42" i="19"/>
  <c r="N42" i="19"/>
  <c r="L42" i="19"/>
  <c r="F42" i="19"/>
  <c r="D42" i="19"/>
  <c r="C42" i="19"/>
  <c r="A42" i="19"/>
  <c r="P43" i="19"/>
  <c r="N43" i="19"/>
  <c r="L43" i="19"/>
  <c r="F43" i="19"/>
  <c r="D43" i="19"/>
  <c r="C43" i="19"/>
  <c r="A43" i="19"/>
  <c r="Q28" i="19"/>
  <c r="P28" i="19"/>
  <c r="N28" i="19"/>
  <c r="L28" i="19"/>
  <c r="F28" i="19"/>
  <c r="D28" i="19"/>
  <c r="C28" i="19"/>
  <c r="A28" i="19"/>
  <c r="Q38" i="19"/>
  <c r="P38" i="19"/>
  <c r="N38" i="19"/>
  <c r="L38" i="19"/>
  <c r="F38" i="19"/>
  <c r="D38" i="19"/>
  <c r="C38" i="19"/>
  <c r="A38" i="19"/>
  <c r="Q24" i="19"/>
  <c r="P24" i="19"/>
  <c r="N24" i="19"/>
  <c r="L24" i="19"/>
  <c r="F24" i="19"/>
  <c r="D24" i="19"/>
  <c r="C24" i="19"/>
  <c r="A24" i="19"/>
  <c r="Q32" i="19"/>
  <c r="P32" i="19"/>
  <c r="N32" i="19"/>
  <c r="L32" i="19"/>
  <c r="F32" i="19"/>
  <c r="D32" i="19"/>
  <c r="C32" i="19"/>
  <c r="A32" i="19"/>
  <c r="Q27" i="19"/>
  <c r="P27" i="19"/>
  <c r="N27" i="19"/>
  <c r="L27" i="19"/>
  <c r="F27" i="19"/>
  <c r="D27" i="19"/>
  <c r="C27" i="19"/>
  <c r="A27" i="19"/>
  <c r="Q37" i="19"/>
  <c r="P37" i="19"/>
  <c r="N37" i="19"/>
  <c r="L37" i="19"/>
  <c r="F37" i="19"/>
  <c r="D37" i="19"/>
  <c r="C37" i="19"/>
  <c r="A37" i="19"/>
  <c r="Q33" i="19"/>
  <c r="P33" i="19"/>
  <c r="N33" i="19"/>
  <c r="L33" i="19"/>
  <c r="F33" i="19"/>
  <c r="D33" i="19"/>
  <c r="C33" i="19"/>
  <c r="A33" i="19"/>
  <c r="Q26" i="19"/>
  <c r="P26" i="19"/>
  <c r="N26" i="19"/>
  <c r="L26" i="19"/>
  <c r="F26" i="19"/>
  <c r="D26" i="19"/>
  <c r="C26" i="19"/>
  <c r="A26" i="19"/>
  <c r="Q39" i="19"/>
  <c r="P39" i="19"/>
  <c r="N39" i="19"/>
  <c r="L39" i="19"/>
  <c r="F39" i="19"/>
  <c r="D39" i="19"/>
  <c r="C39" i="19"/>
  <c r="A39" i="19"/>
  <c r="Q36" i="19"/>
  <c r="P36" i="19"/>
  <c r="N36" i="19"/>
  <c r="L36" i="19"/>
  <c r="F36" i="19"/>
  <c r="D36" i="19"/>
  <c r="C36" i="19"/>
  <c r="A36" i="19"/>
  <c r="Q25" i="19"/>
  <c r="P25" i="19"/>
  <c r="N25" i="19"/>
  <c r="L25" i="19"/>
  <c r="F25" i="19"/>
  <c r="D25" i="19"/>
  <c r="C25" i="19"/>
  <c r="A25" i="19"/>
  <c r="Q35" i="19"/>
  <c r="P35" i="19"/>
  <c r="N35" i="19"/>
  <c r="L35" i="19"/>
  <c r="F35" i="19"/>
  <c r="D35" i="19"/>
  <c r="C35" i="19"/>
  <c r="A35" i="19"/>
  <c r="Q30" i="19"/>
  <c r="P30" i="19"/>
  <c r="N30" i="19"/>
  <c r="L30" i="19"/>
  <c r="F30" i="19"/>
  <c r="D30" i="19"/>
  <c r="C30" i="19"/>
  <c r="A30" i="19"/>
  <c r="Q34" i="19"/>
  <c r="P34" i="19"/>
  <c r="N34" i="19"/>
  <c r="L34" i="19"/>
  <c r="F34" i="19"/>
  <c r="D34" i="19"/>
  <c r="C34" i="19"/>
  <c r="A34" i="19"/>
  <c r="Q29" i="19"/>
  <c r="P29" i="19"/>
  <c r="N29" i="19"/>
  <c r="L29" i="19"/>
  <c r="F29" i="19"/>
  <c r="D29" i="19"/>
  <c r="C29" i="19"/>
  <c r="A29" i="19"/>
  <c r="Q31" i="19"/>
  <c r="P31" i="19"/>
  <c r="N31" i="19"/>
  <c r="L31" i="19"/>
  <c r="F31" i="19"/>
  <c r="D31" i="19"/>
  <c r="C31" i="19"/>
  <c r="A31" i="19"/>
  <c r="Q23" i="19"/>
  <c r="P23" i="19"/>
  <c r="O23" i="19"/>
  <c r="N23" i="19"/>
  <c r="L23" i="19"/>
  <c r="F23" i="19"/>
  <c r="D23" i="19"/>
  <c r="C23" i="19"/>
  <c r="A23" i="19"/>
  <c r="Q15" i="19"/>
  <c r="P15" i="19"/>
  <c r="O15" i="19"/>
  <c r="N15" i="19"/>
  <c r="L15" i="19"/>
  <c r="F15" i="19"/>
  <c r="D15" i="19"/>
  <c r="C15" i="19"/>
  <c r="A15" i="19"/>
  <c r="Q19" i="19"/>
  <c r="P19" i="19"/>
  <c r="O19" i="19"/>
  <c r="N19" i="19"/>
  <c r="L19" i="19"/>
  <c r="F19" i="19"/>
  <c r="D19" i="19"/>
  <c r="C19" i="19"/>
  <c r="A19" i="19"/>
  <c r="Q9" i="19"/>
  <c r="P9" i="19"/>
  <c r="N9" i="19"/>
  <c r="L9" i="19"/>
  <c r="F9" i="19"/>
  <c r="D9" i="19"/>
  <c r="C9" i="19"/>
  <c r="A9" i="19"/>
  <c r="Q4" i="19"/>
  <c r="P4" i="19"/>
  <c r="N4" i="19"/>
  <c r="L4" i="19"/>
  <c r="F4" i="19"/>
  <c r="D4" i="19"/>
  <c r="C4" i="19"/>
  <c r="A4" i="19"/>
  <c r="Q7" i="19"/>
  <c r="P7" i="19"/>
  <c r="N7" i="19"/>
  <c r="L7" i="19"/>
  <c r="F7" i="19"/>
  <c r="D7" i="19"/>
  <c r="C7" i="19"/>
  <c r="A7" i="19"/>
  <c r="Q6" i="19"/>
  <c r="P6" i="19"/>
  <c r="N6" i="19"/>
  <c r="L6" i="19"/>
  <c r="F6" i="19"/>
  <c r="D6" i="19"/>
  <c r="C6" i="19"/>
  <c r="A6" i="19"/>
  <c r="Q3" i="19"/>
  <c r="P3" i="19"/>
  <c r="N3" i="19"/>
  <c r="L3" i="19"/>
  <c r="F3" i="19"/>
  <c r="D3" i="19"/>
  <c r="C3" i="19"/>
  <c r="A3" i="19"/>
  <c r="Q18" i="19"/>
  <c r="P18" i="19"/>
  <c r="N18" i="19"/>
  <c r="L18" i="19"/>
  <c r="F18" i="19"/>
  <c r="D18" i="19"/>
  <c r="C18" i="19"/>
  <c r="A18" i="19"/>
  <c r="Q11" i="19"/>
  <c r="P11" i="19"/>
  <c r="N11" i="19"/>
  <c r="L11" i="19"/>
  <c r="F11" i="19"/>
  <c r="D11" i="19"/>
  <c r="C11" i="19"/>
  <c r="A11" i="19"/>
  <c r="Q21" i="19"/>
  <c r="P21" i="19"/>
  <c r="N21" i="19"/>
  <c r="L21" i="19"/>
  <c r="F21" i="19"/>
  <c r="D21" i="19"/>
  <c r="C21" i="19"/>
  <c r="A21" i="19"/>
  <c r="Q5" i="19"/>
  <c r="P5" i="19"/>
  <c r="N5" i="19"/>
  <c r="L5" i="19"/>
  <c r="F5" i="19"/>
  <c r="D5" i="19"/>
  <c r="C5" i="19"/>
  <c r="A5" i="19"/>
  <c r="Q12" i="19"/>
  <c r="P12" i="19"/>
  <c r="N12" i="19"/>
  <c r="L12" i="19"/>
  <c r="F12" i="19"/>
  <c r="D12" i="19"/>
  <c r="C12" i="19"/>
  <c r="A12" i="19"/>
  <c r="Q8" i="19"/>
  <c r="P8" i="19"/>
  <c r="N8" i="19"/>
  <c r="L8" i="19"/>
  <c r="F8" i="19"/>
  <c r="D8" i="19"/>
  <c r="C8" i="19"/>
  <c r="A8" i="19"/>
  <c r="Q17" i="19"/>
  <c r="P17" i="19"/>
  <c r="N17" i="19"/>
  <c r="F17" i="19"/>
  <c r="D17" i="19"/>
  <c r="C17" i="19"/>
  <c r="A17" i="19"/>
  <c r="Q14" i="19"/>
  <c r="P14" i="19"/>
  <c r="N14" i="19"/>
  <c r="L14" i="19"/>
  <c r="F14" i="19"/>
  <c r="D14" i="19"/>
  <c r="C14" i="19"/>
  <c r="A14" i="19"/>
  <c r="Q2" i="19"/>
  <c r="P2" i="19"/>
  <c r="F2" i="19"/>
  <c r="D2" i="19"/>
  <c r="C2" i="19"/>
  <c r="A2" i="19"/>
  <c r="Q20" i="19"/>
  <c r="P20" i="19"/>
  <c r="N20" i="19"/>
  <c r="L20" i="19"/>
  <c r="F20" i="19"/>
  <c r="D20" i="19"/>
  <c r="C20" i="19"/>
  <c r="A20" i="19"/>
  <c r="Q13" i="19"/>
  <c r="P13" i="19"/>
  <c r="N13" i="19"/>
  <c r="L13" i="19"/>
  <c r="F13" i="19"/>
  <c r="D13" i="19"/>
  <c r="C13" i="19"/>
  <c r="A13" i="19"/>
  <c r="Q22" i="19"/>
  <c r="P22" i="19"/>
  <c r="N22" i="19"/>
  <c r="L22" i="19"/>
  <c r="F22" i="19"/>
  <c r="D22" i="19"/>
  <c r="C22" i="19"/>
  <c r="A22" i="19"/>
  <c r="Q16" i="19"/>
  <c r="P16" i="19"/>
  <c r="Q82" i="19" s="1"/>
  <c r="N16" i="19"/>
  <c r="F16" i="19"/>
  <c r="D16" i="19"/>
  <c r="C16" i="19"/>
  <c r="A16" i="19"/>
  <c r="N4" i="6"/>
  <c r="N2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L4" i="6"/>
  <c r="L2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3" i="6"/>
  <c r="N3" i="6"/>
  <c r="M2" i="19" l="1"/>
  <c r="M17" i="19"/>
  <c r="Q42" i="19"/>
  <c r="Q43" i="19"/>
  <c r="O28" i="19"/>
  <c r="O48" i="19"/>
  <c r="O45" i="19"/>
  <c r="O35" i="19"/>
  <c r="O33" i="19"/>
  <c r="O24" i="19"/>
  <c r="O43" i="19"/>
  <c r="O42" i="19"/>
  <c r="O34" i="19"/>
  <c r="O37" i="19"/>
  <c r="O32" i="19"/>
  <c r="O38" i="19"/>
  <c r="O27" i="19"/>
  <c r="O36" i="19"/>
  <c r="O26" i="19"/>
  <c r="O31" i="19"/>
  <c r="O29" i="19"/>
  <c r="O30" i="19"/>
  <c r="O25" i="19"/>
  <c r="O39" i="19"/>
  <c r="M21" i="19"/>
  <c r="M12" i="19"/>
  <c r="M9" i="19"/>
  <c r="M4" i="19"/>
  <c r="M3" i="19"/>
  <c r="M7" i="19"/>
  <c r="M18" i="19"/>
  <c r="M6" i="19"/>
  <c r="M5" i="19"/>
  <c r="M11" i="19"/>
  <c r="M14" i="19"/>
  <c r="M8" i="19"/>
  <c r="M16" i="19"/>
  <c r="M22" i="19"/>
  <c r="M20" i="19"/>
  <c r="M13" i="19"/>
  <c r="D6" i="11"/>
  <c r="D8" i="11"/>
  <c r="D5" i="11"/>
  <c r="D3" i="11"/>
  <c r="D7" i="11"/>
  <c r="D9" i="11"/>
  <c r="D4" i="11"/>
  <c r="O20" i="19"/>
  <c r="M42" i="19"/>
  <c r="O9" i="19"/>
  <c r="Q83" i="19"/>
  <c r="O16" i="19"/>
  <c r="O13" i="19"/>
  <c r="O17" i="19"/>
  <c r="O12" i="19"/>
  <c r="O21" i="19"/>
  <c r="O18" i="19"/>
  <c r="O6" i="19"/>
  <c r="O4" i="19"/>
  <c r="M15" i="19"/>
  <c r="M31" i="19"/>
  <c r="M34" i="19"/>
  <c r="M35" i="19"/>
  <c r="M36" i="19"/>
  <c r="M26" i="19"/>
  <c r="M37" i="19"/>
  <c r="M32" i="19"/>
  <c r="M38" i="19"/>
  <c r="M43" i="19"/>
  <c r="Q45" i="19"/>
  <c r="Q40" i="19"/>
  <c r="Q46" i="19"/>
  <c r="Q65" i="19"/>
  <c r="Q44" i="19"/>
  <c r="Q62" i="19"/>
  <c r="Q63" i="19"/>
  <c r="Q53" i="19"/>
  <c r="Q52" i="19"/>
  <c r="Q68" i="19"/>
  <c r="Q47" i="19"/>
  <c r="Q49" i="19"/>
  <c r="Q58" i="19"/>
  <c r="Q55" i="19"/>
  <c r="Q64" i="19"/>
  <c r="Q71" i="19"/>
  <c r="Q74" i="19"/>
  <c r="Q76" i="19"/>
  <c r="Q78" i="19"/>
  <c r="Q80" i="19"/>
  <c r="Q84" i="19"/>
  <c r="Q81" i="19"/>
  <c r="O22" i="19"/>
  <c r="O14" i="19"/>
  <c r="O8" i="19"/>
  <c r="O5" i="19"/>
  <c r="O11" i="19"/>
  <c r="O3" i="19"/>
  <c r="O7" i="19"/>
  <c r="M19" i="19"/>
  <c r="M23" i="19"/>
  <c r="M29" i="19"/>
  <c r="M30" i="19"/>
  <c r="M25" i="19"/>
  <c r="M39" i="19"/>
  <c r="M33" i="19"/>
  <c r="M27" i="19"/>
  <c r="M24" i="19"/>
  <c r="M28" i="19"/>
  <c r="Q48" i="19"/>
  <c r="Q57" i="19"/>
  <c r="Q59" i="19"/>
  <c r="Q51" i="19"/>
  <c r="Q73" i="19"/>
  <c r="Q69" i="19"/>
  <c r="Q66" i="19"/>
  <c r="Q70" i="19"/>
  <c r="Q54" i="19"/>
  <c r="Q41" i="19"/>
  <c r="Q67" i="19"/>
  <c r="Q50" i="19"/>
  <c r="Q61" i="19"/>
  <c r="Q60" i="19"/>
  <c r="Q56" i="19"/>
  <c r="Q72" i="19"/>
  <c r="Q75" i="19"/>
  <c r="Q77" i="19"/>
  <c r="Q79" i="19"/>
  <c r="C84" i="6"/>
  <c r="C85" i="6"/>
  <c r="C86" i="6"/>
  <c r="C87" i="6"/>
  <c r="C3" i="6"/>
  <c r="D3" i="6"/>
  <c r="F3" i="6"/>
  <c r="M3" i="6"/>
  <c r="P3" i="6"/>
  <c r="Q3" i="6"/>
  <c r="Q196" i="22" l="1"/>
  <c r="Q196" i="21"/>
  <c r="Q197" i="19"/>
  <c r="C4" i="6" l="1"/>
  <c r="H196" i="6" l="1"/>
  <c r="F61" i="6" l="1"/>
  <c r="F33" i="6"/>
  <c r="F23" i="6"/>
  <c r="F19" i="6"/>
  <c r="F24" i="6"/>
  <c r="F32" i="6"/>
  <c r="F29" i="6"/>
  <c r="F43" i="6"/>
  <c r="F45" i="6"/>
  <c r="F55" i="6"/>
  <c r="F58" i="6"/>
  <c r="F48" i="6"/>
  <c r="F46" i="6"/>
  <c r="F39" i="6"/>
  <c r="F41" i="6"/>
  <c r="F36" i="6"/>
  <c r="F49" i="6"/>
  <c r="F50" i="6"/>
  <c r="F44" i="6"/>
  <c r="F51" i="6"/>
  <c r="F53" i="6"/>
  <c r="F56" i="6"/>
  <c r="F59" i="6"/>
  <c r="F57" i="6"/>
  <c r="F64" i="6"/>
  <c r="F65" i="6"/>
  <c r="F42" i="6"/>
  <c r="F67" i="6"/>
  <c r="F66" i="6"/>
  <c r="F62" i="6"/>
  <c r="F54" i="6"/>
  <c r="F35" i="6"/>
  <c r="F37" i="6"/>
  <c r="F38" i="6"/>
  <c r="F40" i="6"/>
  <c r="F63" i="6"/>
  <c r="F47" i="6"/>
  <c r="F52" i="6"/>
  <c r="F60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C5" i="6"/>
  <c r="C9" i="6"/>
  <c r="C6" i="6"/>
  <c r="C7" i="6"/>
  <c r="C17" i="6"/>
  <c r="C2" i="6"/>
  <c r="C22" i="6"/>
  <c r="C10" i="6"/>
  <c r="C20" i="6"/>
  <c r="C26" i="6"/>
  <c r="C30" i="6"/>
  <c r="C28" i="6"/>
  <c r="C27" i="6"/>
  <c r="C31" i="6"/>
  <c r="C18" i="6"/>
  <c r="C25" i="6"/>
  <c r="C21" i="6"/>
  <c r="C34" i="6"/>
  <c r="C33" i="6"/>
  <c r="C23" i="6"/>
  <c r="C19" i="6"/>
  <c r="C24" i="6"/>
  <c r="C32" i="6"/>
  <c r="C29" i="6"/>
  <c r="C43" i="6"/>
  <c r="C45" i="6"/>
  <c r="C55" i="6"/>
  <c r="C58" i="6"/>
  <c r="C48" i="6"/>
  <c r="C46" i="6"/>
  <c r="C39" i="6"/>
  <c r="C41" i="6"/>
  <c r="C36" i="6"/>
  <c r="C49" i="6"/>
  <c r="C50" i="6"/>
  <c r="C44" i="6"/>
  <c r="C51" i="6"/>
  <c r="C53" i="6"/>
  <c r="C56" i="6"/>
  <c r="C59" i="6"/>
  <c r="C57" i="6"/>
  <c r="C64" i="6"/>
  <c r="C65" i="6"/>
  <c r="C42" i="6"/>
  <c r="C67" i="6"/>
  <c r="C66" i="6"/>
  <c r="C62" i="6"/>
  <c r="C54" i="6"/>
  <c r="C35" i="6"/>
  <c r="C37" i="6"/>
  <c r="C38" i="6"/>
  <c r="C40" i="6"/>
  <c r="C61" i="6"/>
  <c r="C63" i="6"/>
  <c r="C47" i="6"/>
  <c r="C13" i="6"/>
  <c r="C16" i="6"/>
  <c r="C14" i="6"/>
  <c r="C8" i="6"/>
  <c r="C12" i="6"/>
  <c r="C11" i="6"/>
  <c r="C15" i="6"/>
  <c r="AE111" i="4" l="1"/>
  <c r="B119" i="4" l="1"/>
  <c r="B146" i="4"/>
  <c r="A32" i="6" l="1"/>
  <c r="A50" i="6" l="1"/>
  <c r="A16" i="6"/>
  <c r="A17" i="6"/>
  <c r="A67" i="6"/>
  <c r="A21" i="6"/>
  <c r="A2" i="6"/>
  <c r="A49" i="6"/>
  <c r="A57" i="6"/>
  <c r="A51" i="6"/>
  <c r="A46" i="6"/>
  <c r="A6" i="6"/>
  <c r="A8" i="6"/>
  <c r="A19" i="6"/>
  <c r="A29" i="6"/>
  <c r="A5" i="6"/>
  <c r="A20" i="6"/>
  <c r="A14" i="6"/>
  <c r="A26" i="6"/>
  <c r="A34" i="6"/>
  <c r="A48" i="6"/>
  <c r="A3" i="6"/>
  <c r="A43" i="6"/>
  <c r="A65" i="6"/>
  <c r="A41" i="6"/>
  <c r="A45" i="6"/>
  <c r="A54" i="6"/>
  <c r="A18" i="6"/>
  <c r="A42" i="6"/>
  <c r="A10" i="6"/>
  <c r="A55" i="6"/>
  <c r="A24" i="6"/>
  <c r="A35" i="6"/>
  <c r="A66" i="6"/>
  <c r="A56" i="6"/>
  <c r="A64" i="6"/>
  <c r="A44" i="6"/>
  <c r="A33" i="6"/>
  <c r="A12" i="6"/>
  <c r="A9" i="6"/>
  <c r="A63" i="6"/>
  <c r="A15" i="6"/>
  <c r="A28" i="6"/>
  <c r="A11" i="6"/>
  <c r="A27" i="6"/>
  <c r="A7" i="6"/>
  <c r="A62" i="6"/>
  <c r="A36" i="6"/>
  <c r="A37" i="6"/>
  <c r="A40" i="6"/>
  <c r="A58" i="6"/>
  <c r="A4" i="6"/>
  <c r="A53" i="6"/>
  <c r="A30" i="6"/>
  <c r="A13" i="6"/>
  <c r="A59" i="6"/>
  <c r="A61" i="6"/>
  <c r="A23" i="6"/>
  <c r="A38" i="6"/>
  <c r="A25" i="6"/>
  <c r="A31" i="6"/>
  <c r="A22" i="6"/>
  <c r="A47" i="6"/>
  <c r="A39" i="6"/>
  <c r="A52" i="6"/>
  <c r="A60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P30" i="6"/>
  <c r="P9" i="6" l="1"/>
  <c r="P22" i="6"/>
  <c r="P4" i="6"/>
  <c r="P13" i="6"/>
  <c r="P17" i="6"/>
  <c r="P20" i="6"/>
  <c r="P5" i="6"/>
  <c r="P16" i="6"/>
  <c r="P6" i="6"/>
  <c r="P2" i="6"/>
  <c r="P7" i="6"/>
  <c r="P15" i="6"/>
  <c r="P25" i="6"/>
  <c r="P19" i="6"/>
  <c r="P45" i="6"/>
  <c r="P27" i="6"/>
  <c r="P28" i="6"/>
  <c r="P34" i="6"/>
  <c r="P55" i="6"/>
  <c r="P18" i="6"/>
  <c r="P21" i="6"/>
  <c r="P31" i="6"/>
  <c r="P24" i="6"/>
  <c r="P32" i="6"/>
  <c r="P29" i="6"/>
  <c r="P33" i="6"/>
  <c r="P58" i="6"/>
  <c r="P48" i="6"/>
  <c r="P23" i="6"/>
  <c r="P43" i="6"/>
  <c r="P12" i="6"/>
  <c r="P47" i="6"/>
  <c r="P46" i="6"/>
  <c r="P44" i="6"/>
  <c r="P49" i="6"/>
  <c r="P56" i="6"/>
  <c r="P57" i="6"/>
  <c r="P65" i="6"/>
  <c r="P35" i="6"/>
  <c r="P53" i="6"/>
  <c r="P63" i="6"/>
  <c r="P51" i="6"/>
  <c r="P50" i="6"/>
  <c r="P41" i="6"/>
  <c r="P36" i="6"/>
  <c r="P64" i="6"/>
  <c r="P62" i="6"/>
  <c r="P59" i="6"/>
  <c r="P66" i="6"/>
  <c r="P38" i="6"/>
  <c r="P67" i="6"/>
  <c r="P42" i="6"/>
  <c r="P37" i="6"/>
  <c r="P54" i="6"/>
  <c r="P61" i="6"/>
  <c r="P40" i="6"/>
  <c r="P39" i="6"/>
  <c r="P52" i="6"/>
  <c r="P60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B59" i="4"/>
  <c r="B81" i="4"/>
  <c r="B60" i="4"/>
  <c r="B69" i="4"/>
  <c r="B55" i="4"/>
  <c r="B145" i="4"/>
  <c r="B102" i="4"/>
  <c r="B56" i="4"/>
  <c r="B150" i="4"/>
  <c r="B117" i="4"/>
  <c r="B114" i="4"/>
  <c r="B110" i="4"/>
  <c r="B137" i="4"/>
  <c r="B144" i="4"/>
  <c r="B95" i="4"/>
  <c r="B80" i="4"/>
  <c r="B70" i="4"/>
  <c r="B100" i="4"/>
  <c r="B58" i="4"/>
  <c r="B61" i="4"/>
  <c r="B136" i="4"/>
  <c r="B129" i="4"/>
  <c r="B106" i="4"/>
  <c r="B64" i="4"/>
  <c r="D64" i="4" s="1"/>
  <c r="B75" i="4"/>
  <c r="B74" i="4"/>
  <c r="B120" i="4"/>
  <c r="B48" i="4"/>
  <c r="B142" i="4"/>
  <c r="B51" i="4"/>
  <c r="B92" i="4"/>
  <c r="B148" i="4"/>
  <c r="B78" i="4"/>
  <c r="B138" i="4"/>
  <c r="B85" i="4"/>
  <c r="B116" i="4"/>
  <c r="B83" i="4"/>
  <c r="B93" i="4"/>
  <c r="B91" i="4"/>
  <c r="B3" i="4"/>
  <c r="B124" i="4"/>
  <c r="B68" i="4"/>
  <c r="B97" i="4"/>
  <c r="B111" i="4"/>
  <c r="B62" i="4"/>
  <c r="B41" i="4"/>
  <c r="B104" i="4"/>
  <c r="B143" i="4"/>
  <c r="B86" i="4"/>
  <c r="B84" i="4"/>
  <c r="B105" i="4"/>
  <c r="B123" i="4"/>
  <c r="B96" i="4"/>
  <c r="B130" i="4"/>
  <c r="B121" i="4"/>
  <c r="B63" i="4"/>
  <c r="B101" i="4"/>
  <c r="B73" i="4"/>
  <c r="B127" i="4"/>
  <c r="B52" i="4"/>
  <c r="B103" i="4"/>
  <c r="B134" i="4"/>
  <c r="B65" i="4"/>
  <c r="B98" i="4"/>
  <c r="B49" i="4"/>
  <c r="B42" i="4"/>
  <c r="B72" i="4"/>
  <c r="B47" i="4"/>
  <c r="B44" i="4"/>
  <c r="B126" i="4"/>
  <c r="B108" i="4"/>
  <c r="B4" i="4"/>
  <c r="B46" i="4"/>
  <c r="B54" i="4"/>
  <c r="B45" i="4"/>
  <c r="B57" i="4"/>
  <c r="B88" i="4"/>
  <c r="B131" i="4"/>
  <c r="B113" i="4"/>
  <c r="B77" i="4"/>
  <c r="B50" i="4"/>
  <c r="B112" i="4"/>
  <c r="B87" i="4"/>
  <c r="B99" i="4"/>
  <c r="B140" i="4"/>
  <c r="B135" i="4"/>
  <c r="B79" i="4"/>
  <c r="B53" i="4"/>
  <c r="B66" i="4"/>
  <c r="B89" i="4"/>
  <c r="B147" i="4"/>
  <c r="B43" i="4"/>
  <c r="B125" i="4"/>
  <c r="B109" i="4"/>
  <c r="B128" i="4"/>
  <c r="B139" i="4"/>
  <c r="B132" i="4"/>
  <c r="B82" i="4"/>
  <c r="B107" i="4"/>
  <c r="B122" i="4"/>
  <c r="B76" i="4"/>
  <c r="B71" i="4"/>
  <c r="B94" i="4"/>
  <c r="B118" i="4"/>
  <c r="B115" i="4"/>
  <c r="B67" i="4"/>
  <c r="B149" i="4"/>
  <c r="B90" i="4"/>
  <c r="B141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133" i="4"/>
  <c r="O26" i="4" l="1"/>
  <c r="AG26" i="4" s="1"/>
  <c r="R26" i="4"/>
  <c r="AH26" i="4" s="1"/>
  <c r="Q26" i="4"/>
  <c r="P26" i="4"/>
  <c r="O10" i="4"/>
  <c r="AG10" i="4" s="1"/>
  <c r="R10" i="4"/>
  <c r="AH10" i="4" s="1"/>
  <c r="Q10" i="4"/>
  <c r="P10" i="4"/>
  <c r="O118" i="4"/>
  <c r="AG118" i="4" s="1"/>
  <c r="Q118" i="4"/>
  <c r="R118" i="4"/>
  <c r="AH118" i="4" s="1"/>
  <c r="P118" i="4"/>
  <c r="O99" i="4"/>
  <c r="AG99" i="4" s="1"/>
  <c r="R99" i="4"/>
  <c r="AH99" i="4" s="1"/>
  <c r="Q99" i="4"/>
  <c r="P99" i="4"/>
  <c r="O143" i="4"/>
  <c r="AG143" i="4" s="1"/>
  <c r="R143" i="4"/>
  <c r="AH143" i="4" s="1"/>
  <c r="Q143" i="4"/>
  <c r="P143" i="4"/>
  <c r="R133" i="4"/>
  <c r="AH133" i="4" s="1"/>
  <c r="Q133" i="4"/>
  <c r="P133" i="4"/>
  <c r="O37" i="4"/>
  <c r="AG37" i="4" s="1"/>
  <c r="R37" i="4"/>
  <c r="AH37" i="4" s="1"/>
  <c r="P37" i="4"/>
  <c r="Q37" i="4"/>
  <c r="O33" i="4"/>
  <c r="AG33" i="4" s="1"/>
  <c r="Q33" i="4"/>
  <c r="R33" i="4"/>
  <c r="AH33" i="4" s="1"/>
  <c r="P33" i="4"/>
  <c r="O29" i="4"/>
  <c r="AG29" i="4" s="1"/>
  <c r="Q29" i="4"/>
  <c r="R29" i="4"/>
  <c r="AH29" i="4" s="1"/>
  <c r="P29" i="4"/>
  <c r="O25" i="4"/>
  <c r="AG25" i="4" s="1"/>
  <c r="R25" i="4"/>
  <c r="AH25" i="4" s="1"/>
  <c r="Q25" i="4"/>
  <c r="P25" i="4"/>
  <c r="O21" i="4"/>
  <c r="AG21" i="4" s="1"/>
  <c r="R21" i="4"/>
  <c r="AH21" i="4" s="1"/>
  <c r="P21" i="4"/>
  <c r="Q21" i="4"/>
  <c r="O17" i="4"/>
  <c r="AG17" i="4" s="1"/>
  <c r="Q17" i="4"/>
  <c r="P17" i="4"/>
  <c r="R17" i="4"/>
  <c r="AH17" i="4" s="1"/>
  <c r="O13" i="4"/>
  <c r="AG13" i="4" s="1"/>
  <c r="Q13" i="4"/>
  <c r="R13" i="4"/>
  <c r="AH13" i="4" s="1"/>
  <c r="P13" i="4"/>
  <c r="O9" i="4"/>
  <c r="AG9" i="4" s="1"/>
  <c r="Q9" i="4"/>
  <c r="R9" i="4"/>
  <c r="AH9" i="4" s="1"/>
  <c r="P9" i="4"/>
  <c r="O5" i="4"/>
  <c r="AG5" i="4" s="1"/>
  <c r="R5" i="4"/>
  <c r="AH5" i="4" s="1"/>
  <c r="Q5" i="4"/>
  <c r="P5" i="4"/>
  <c r="O146" i="4"/>
  <c r="AG146" i="4" s="1"/>
  <c r="Q146" i="4"/>
  <c r="R146" i="4"/>
  <c r="AH146" i="4" s="1"/>
  <c r="P146" i="4"/>
  <c r="O94" i="4"/>
  <c r="AG94" i="4" s="1"/>
  <c r="Q94" i="4"/>
  <c r="R94" i="4"/>
  <c r="AH94" i="4" s="1"/>
  <c r="P94" i="4"/>
  <c r="O107" i="4"/>
  <c r="AG107" i="4" s="1"/>
  <c r="R107" i="4"/>
  <c r="AH107" i="4" s="1"/>
  <c r="Q107" i="4"/>
  <c r="P107" i="4"/>
  <c r="O128" i="4"/>
  <c r="AG128" i="4" s="1"/>
  <c r="R128" i="4"/>
  <c r="AH128" i="4" s="1"/>
  <c r="Q128" i="4"/>
  <c r="P128" i="4"/>
  <c r="O147" i="4"/>
  <c r="AG147" i="4" s="1"/>
  <c r="Q147" i="4"/>
  <c r="P147" i="4"/>
  <c r="R147" i="4"/>
  <c r="AH147" i="4" s="1"/>
  <c r="O79" i="4"/>
  <c r="AG79" i="4" s="1"/>
  <c r="Q79" i="4"/>
  <c r="P79" i="4"/>
  <c r="R79" i="4"/>
  <c r="AH79" i="4" s="1"/>
  <c r="O87" i="4"/>
  <c r="AG87" i="4" s="1"/>
  <c r="R87" i="4"/>
  <c r="AH87" i="4" s="1"/>
  <c r="Q87" i="4"/>
  <c r="P87" i="4"/>
  <c r="O113" i="4"/>
  <c r="AG113" i="4" s="1"/>
  <c r="R113" i="4"/>
  <c r="AH113" i="4" s="1"/>
  <c r="P113" i="4"/>
  <c r="Q113" i="4"/>
  <c r="O45" i="4"/>
  <c r="AG45" i="4" s="1"/>
  <c r="R45" i="4"/>
  <c r="AH45" i="4" s="1"/>
  <c r="Q45" i="4"/>
  <c r="P45" i="4"/>
  <c r="O108" i="4"/>
  <c r="AG108" i="4" s="1"/>
  <c r="R108" i="4"/>
  <c r="AH108" i="4" s="1"/>
  <c r="Q108" i="4"/>
  <c r="P108" i="4"/>
  <c r="O72" i="4"/>
  <c r="AG72" i="4" s="1"/>
  <c r="R72" i="4"/>
  <c r="AH72" i="4" s="1"/>
  <c r="Q72" i="4"/>
  <c r="P72" i="4"/>
  <c r="O65" i="4"/>
  <c r="AG65" i="4" s="1"/>
  <c r="R65" i="4"/>
  <c r="AH65" i="4" s="1"/>
  <c r="Q65" i="4"/>
  <c r="P65" i="4"/>
  <c r="O127" i="4"/>
  <c r="AG127" i="4" s="1"/>
  <c r="Q127" i="4"/>
  <c r="P127" i="4"/>
  <c r="R127" i="4"/>
  <c r="AH127" i="4" s="1"/>
  <c r="O121" i="4"/>
  <c r="AG121" i="4" s="1"/>
  <c r="Q121" i="4"/>
  <c r="P121" i="4"/>
  <c r="R121" i="4"/>
  <c r="AH121" i="4" s="1"/>
  <c r="O105" i="4"/>
  <c r="AG105" i="4" s="1"/>
  <c r="R105" i="4"/>
  <c r="AH105" i="4" s="1"/>
  <c r="Q105" i="4"/>
  <c r="P105" i="4"/>
  <c r="O104" i="4"/>
  <c r="AG104" i="4" s="1"/>
  <c r="R104" i="4"/>
  <c r="AH104" i="4" s="1"/>
  <c r="P104" i="4"/>
  <c r="Q104" i="4"/>
  <c r="O97" i="4"/>
  <c r="AG97" i="4" s="1"/>
  <c r="R97" i="4"/>
  <c r="AH97" i="4" s="1"/>
  <c r="P97" i="4"/>
  <c r="Q97" i="4"/>
  <c r="O91" i="4"/>
  <c r="AG91" i="4" s="1"/>
  <c r="Q91" i="4"/>
  <c r="R91" i="4"/>
  <c r="AH91" i="4" s="1"/>
  <c r="P91" i="4"/>
  <c r="O116" i="4"/>
  <c r="AG116" i="4" s="1"/>
  <c r="Q116" i="4"/>
  <c r="R116" i="4"/>
  <c r="AH116" i="4" s="1"/>
  <c r="P116" i="4"/>
  <c r="O148" i="4"/>
  <c r="AG148" i="4" s="1"/>
  <c r="R148" i="4"/>
  <c r="AH148" i="4" s="1"/>
  <c r="Q148" i="4"/>
  <c r="P148" i="4"/>
  <c r="O48" i="4"/>
  <c r="AG48" i="4" s="1"/>
  <c r="R48" i="4"/>
  <c r="AH48" i="4" s="1"/>
  <c r="Q48" i="4"/>
  <c r="P48" i="4"/>
  <c r="O64" i="4"/>
  <c r="AG64" i="4" s="1"/>
  <c r="Q64" i="4"/>
  <c r="R64" i="4"/>
  <c r="AH64" i="4" s="1"/>
  <c r="P64" i="4"/>
  <c r="O61" i="4"/>
  <c r="AG61" i="4" s="1"/>
  <c r="R61" i="4"/>
  <c r="AH61" i="4" s="1"/>
  <c r="Q61" i="4"/>
  <c r="P61" i="4"/>
  <c r="O80" i="4"/>
  <c r="AG80" i="4" s="1"/>
  <c r="R80" i="4"/>
  <c r="AH80" i="4" s="1"/>
  <c r="Q80" i="4"/>
  <c r="P80" i="4"/>
  <c r="O110" i="4"/>
  <c r="AG110" i="4" s="1"/>
  <c r="R110" i="4"/>
  <c r="AH110" i="4" s="1"/>
  <c r="Q110" i="4"/>
  <c r="P110" i="4"/>
  <c r="O56" i="4"/>
  <c r="AG56" i="4" s="1"/>
  <c r="R56" i="4"/>
  <c r="AH56" i="4" s="1"/>
  <c r="Q56" i="4"/>
  <c r="P56" i="4"/>
  <c r="O69" i="4"/>
  <c r="AG69" i="4" s="1"/>
  <c r="R69" i="4"/>
  <c r="AH69" i="4" s="1"/>
  <c r="Q69" i="4"/>
  <c r="P69" i="4"/>
  <c r="O34" i="4"/>
  <c r="AG34" i="4" s="1"/>
  <c r="R34" i="4"/>
  <c r="AH34" i="4" s="1"/>
  <c r="Q34" i="4"/>
  <c r="P34" i="4"/>
  <c r="O22" i="4"/>
  <c r="AG22" i="4" s="1"/>
  <c r="R22" i="4"/>
  <c r="AH22" i="4" s="1"/>
  <c r="Q22" i="4"/>
  <c r="P22" i="4"/>
  <c r="O14" i="4"/>
  <c r="AG14" i="4" s="1"/>
  <c r="R14" i="4"/>
  <c r="AH14" i="4" s="1"/>
  <c r="Q14" i="4"/>
  <c r="P14" i="4"/>
  <c r="O6" i="4"/>
  <c r="AG6" i="4" s="1"/>
  <c r="R6" i="4"/>
  <c r="AH6" i="4" s="1"/>
  <c r="Q6" i="4"/>
  <c r="P6" i="4"/>
  <c r="O122" i="4"/>
  <c r="AG122" i="4" s="1"/>
  <c r="R122" i="4"/>
  <c r="AH122" i="4" s="1"/>
  <c r="P122" i="4"/>
  <c r="Q122" i="4"/>
  <c r="O53" i="4"/>
  <c r="AG53" i="4" s="1"/>
  <c r="R53" i="4"/>
  <c r="AH53" i="4" s="1"/>
  <c r="P53" i="4"/>
  <c r="Q53" i="4"/>
  <c r="O57" i="4"/>
  <c r="AG57" i="4" s="1"/>
  <c r="R57" i="4"/>
  <c r="AH57" i="4" s="1"/>
  <c r="Q57" i="4"/>
  <c r="P57" i="4"/>
  <c r="O4" i="4"/>
  <c r="AG4" i="4" s="1"/>
  <c r="R4" i="4"/>
  <c r="AH4" i="4" s="1"/>
  <c r="Q4" i="4"/>
  <c r="P4" i="4"/>
  <c r="O98" i="4"/>
  <c r="AG98" i="4" s="1"/>
  <c r="Q98" i="4"/>
  <c r="P98" i="4"/>
  <c r="R98" i="4"/>
  <c r="AH98" i="4" s="1"/>
  <c r="O63" i="4"/>
  <c r="AG63" i="4" s="1"/>
  <c r="R63" i="4"/>
  <c r="AH63" i="4" s="1"/>
  <c r="P63" i="4"/>
  <c r="Q63" i="4"/>
  <c r="O3" i="4"/>
  <c r="AG3" i="4" s="1"/>
  <c r="R3" i="4"/>
  <c r="AH3" i="4" s="1"/>
  <c r="P3" i="4"/>
  <c r="M3" i="4"/>
  <c r="Q3" i="4"/>
  <c r="O78" i="4"/>
  <c r="AG78" i="4" s="1"/>
  <c r="P78" i="4"/>
  <c r="Q78" i="4"/>
  <c r="R78" i="4"/>
  <c r="AH78" i="4" s="1"/>
  <c r="O142" i="4"/>
  <c r="AG142" i="4" s="1"/>
  <c r="R142" i="4"/>
  <c r="AH142" i="4" s="1"/>
  <c r="P142" i="4"/>
  <c r="Q142" i="4"/>
  <c r="O136" i="4"/>
  <c r="AG136" i="4" s="1"/>
  <c r="Q136" i="4"/>
  <c r="R136" i="4"/>
  <c r="AH136" i="4" s="1"/>
  <c r="P136" i="4"/>
  <c r="O137" i="4"/>
  <c r="AG137" i="4" s="1"/>
  <c r="Q137" i="4"/>
  <c r="R137" i="4"/>
  <c r="AH137" i="4" s="1"/>
  <c r="P137" i="4"/>
  <c r="O59" i="4"/>
  <c r="AG59" i="4" s="1"/>
  <c r="R59" i="4"/>
  <c r="AH59" i="4" s="1"/>
  <c r="Q59" i="4"/>
  <c r="P59" i="4"/>
  <c r="O40" i="4"/>
  <c r="AG40" i="4" s="1"/>
  <c r="R40" i="4"/>
  <c r="AH40" i="4" s="1"/>
  <c r="Q40" i="4"/>
  <c r="P40" i="4"/>
  <c r="O36" i="4"/>
  <c r="AG36" i="4" s="1"/>
  <c r="Q36" i="4"/>
  <c r="R36" i="4"/>
  <c r="AH36" i="4" s="1"/>
  <c r="P36" i="4"/>
  <c r="O32" i="4"/>
  <c r="AG32" i="4" s="1"/>
  <c r="R32" i="4"/>
  <c r="AH32" i="4" s="1"/>
  <c r="P32" i="4"/>
  <c r="Q32" i="4"/>
  <c r="O28" i="4"/>
  <c r="AG28" i="4" s="1"/>
  <c r="Q28" i="4"/>
  <c r="R28" i="4"/>
  <c r="AH28" i="4" s="1"/>
  <c r="P28" i="4"/>
  <c r="O24" i="4"/>
  <c r="AG24" i="4" s="1"/>
  <c r="Q24" i="4"/>
  <c r="P24" i="4"/>
  <c r="R24" i="4"/>
  <c r="AH24" i="4" s="1"/>
  <c r="O20" i="4"/>
  <c r="AG20" i="4" s="1"/>
  <c r="Q20" i="4"/>
  <c r="R20" i="4"/>
  <c r="AH20" i="4" s="1"/>
  <c r="P20" i="4"/>
  <c r="O16" i="4"/>
  <c r="AG16" i="4" s="1"/>
  <c r="R16" i="4"/>
  <c r="AH16" i="4" s="1"/>
  <c r="P16" i="4"/>
  <c r="Q16" i="4"/>
  <c r="O12" i="4"/>
  <c r="AG12" i="4" s="1"/>
  <c r="Q12" i="4"/>
  <c r="R12" i="4"/>
  <c r="AH12" i="4" s="1"/>
  <c r="P12" i="4"/>
  <c r="O8" i="4"/>
  <c r="AG8" i="4" s="1"/>
  <c r="Q8" i="4"/>
  <c r="R8" i="4"/>
  <c r="AH8" i="4" s="1"/>
  <c r="P8" i="4"/>
  <c r="O141" i="4"/>
  <c r="AG141" i="4" s="1"/>
  <c r="R141" i="4"/>
  <c r="AH141" i="4" s="1"/>
  <c r="Q141" i="4"/>
  <c r="P141" i="4"/>
  <c r="O67" i="4"/>
  <c r="AG67" i="4" s="1"/>
  <c r="R67" i="4"/>
  <c r="AH67" i="4" s="1"/>
  <c r="Q67" i="4"/>
  <c r="P67" i="4"/>
  <c r="O71" i="4"/>
  <c r="AG71" i="4" s="1"/>
  <c r="P71" i="4"/>
  <c r="Q71" i="4"/>
  <c r="R71" i="4"/>
  <c r="AH71" i="4" s="1"/>
  <c r="O82" i="4"/>
  <c r="AG82" i="4" s="1"/>
  <c r="Q82" i="4"/>
  <c r="R82" i="4"/>
  <c r="AH82" i="4" s="1"/>
  <c r="P82" i="4"/>
  <c r="O109" i="4"/>
  <c r="AG109" i="4" s="1"/>
  <c r="Q109" i="4"/>
  <c r="R109" i="4"/>
  <c r="AH109" i="4" s="1"/>
  <c r="P109" i="4"/>
  <c r="O89" i="4"/>
  <c r="AG89" i="4" s="1"/>
  <c r="R89" i="4"/>
  <c r="AH89" i="4" s="1"/>
  <c r="Q89" i="4"/>
  <c r="P89" i="4"/>
  <c r="O135" i="4"/>
  <c r="AG135" i="4" s="1"/>
  <c r="R135" i="4"/>
  <c r="AH135" i="4" s="1"/>
  <c r="Q135" i="4"/>
  <c r="P135" i="4"/>
  <c r="O112" i="4"/>
  <c r="AG112" i="4" s="1"/>
  <c r="R112" i="4"/>
  <c r="AH112" i="4" s="1"/>
  <c r="Q112" i="4"/>
  <c r="P112" i="4"/>
  <c r="O131" i="4"/>
  <c r="AG131" i="4" s="1"/>
  <c r="R131" i="4"/>
  <c r="AH131" i="4" s="1"/>
  <c r="Q131" i="4"/>
  <c r="P131" i="4"/>
  <c r="O54" i="4"/>
  <c r="AG54" i="4" s="1"/>
  <c r="R54" i="4"/>
  <c r="AH54" i="4" s="1"/>
  <c r="P54" i="4"/>
  <c r="Q54" i="4"/>
  <c r="O126" i="4"/>
  <c r="AG126" i="4" s="1"/>
  <c r="Q126" i="4"/>
  <c r="P126" i="4"/>
  <c r="R126" i="4"/>
  <c r="AH126" i="4" s="1"/>
  <c r="O42" i="4"/>
  <c r="AG42" i="4" s="1"/>
  <c r="R42" i="4"/>
  <c r="AH42" i="4" s="1"/>
  <c r="P42" i="4"/>
  <c r="Q42" i="4"/>
  <c r="O134" i="4"/>
  <c r="AG134" i="4" s="1"/>
  <c r="R134" i="4"/>
  <c r="AH134" i="4" s="1"/>
  <c r="P134" i="4"/>
  <c r="Q134" i="4"/>
  <c r="O73" i="4"/>
  <c r="AG73" i="4" s="1"/>
  <c r="R73" i="4"/>
  <c r="AH73" i="4" s="1"/>
  <c r="P73" i="4"/>
  <c r="Q73" i="4"/>
  <c r="O130" i="4"/>
  <c r="AG130" i="4" s="1"/>
  <c r="Q130" i="4"/>
  <c r="R130" i="4"/>
  <c r="AH130" i="4" s="1"/>
  <c r="P130" i="4"/>
  <c r="O84" i="4"/>
  <c r="AG84" i="4" s="1"/>
  <c r="R84" i="4"/>
  <c r="AH84" i="4" s="1"/>
  <c r="Q84" i="4"/>
  <c r="P84" i="4"/>
  <c r="O41" i="4"/>
  <c r="AG41" i="4" s="1"/>
  <c r="R41" i="4"/>
  <c r="AH41" i="4" s="1"/>
  <c r="Q41" i="4"/>
  <c r="P41" i="4"/>
  <c r="O68" i="4"/>
  <c r="AG68" i="4" s="1"/>
  <c r="Q68" i="4"/>
  <c r="P68" i="4"/>
  <c r="R68" i="4"/>
  <c r="AH68" i="4" s="1"/>
  <c r="O93" i="4"/>
  <c r="AG93" i="4" s="1"/>
  <c r="R93" i="4"/>
  <c r="AH93" i="4" s="1"/>
  <c r="P93" i="4"/>
  <c r="Q93" i="4"/>
  <c r="O85" i="4"/>
  <c r="AG85" i="4" s="1"/>
  <c r="Q85" i="4"/>
  <c r="P85" i="4"/>
  <c r="R85" i="4"/>
  <c r="AH85" i="4" s="1"/>
  <c r="O92" i="4"/>
  <c r="AG92" i="4" s="1"/>
  <c r="R92" i="4"/>
  <c r="AH92" i="4" s="1"/>
  <c r="Q92" i="4"/>
  <c r="P92" i="4"/>
  <c r="O120" i="4"/>
  <c r="AG120" i="4" s="1"/>
  <c r="R120" i="4"/>
  <c r="AH120" i="4" s="1"/>
  <c r="P120" i="4"/>
  <c r="Q120" i="4"/>
  <c r="O106" i="4"/>
  <c r="AG106" i="4" s="1"/>
  <c r="Q106" i="4"/>
  <c r="P106" i="4"/>
  <c r="R106" i="4"/>
  <c r="AH106" i="4" s="1"/>
  <c r="O58" i="4"/>
  <c r="AG58" i="4" s="1"/>
  <c r="R58" i="4"/>
  <c r="AH58" i="4" s="1"/>
  <c r="P58" i="4"/>
  <c r="Q58" i="4"/>
  <c r="O95" i="4"/>
  <c r="AG95" i="4" s="1"/>
  <c r="Q95" i="4"/>
  <c r="R95" i="4"/>
  <c r="AH95" i="4" s="1"/>
  <c r="P95" i="4"/>
  <c r="O114" i="4"/>
  <c r="AG114" i="4" s="1"/>
  <c r="Q114" i="4"/>
  <c r="R114" i="4"/>
  <c r="AH114" i="4" s="1"/>
  <c r="P114" i="4"/>
  <c r="O102" i="4"/>
  <c r="AG102" i="4" s="1"/>
  <c r="Q102" i="4"/>
  <c r="R102" i="4"/>
  <c r="AH102" i="4" s="1"/>
  <c r="P102" i="4"/>
  <c r="O60" i="4"/>
  <c r="AG60" i="4" s="1"/>
  <c r="R60" i="4"/>
  <c r="AH60" i="4" s="1"/>
  <c r="P60" i="4"/>
  <c r="Q60" i="4"/>
  <c r="O38" i="4"/>
  <c r="AG38" i="4" s="1"/>
  <c r="R38" i="4"/>
  <c r="AH38" i="4" s="1"/>
  <c r="Q38" i="4"/>
  <c r="P38" i="4"/>
  <c r="O30" i="4"/>
  <c r="AG30" i="4" s="1"/>
  <c r="R30" i="4"/>
  <c r="AH30" i="4" s="1"/>
  <c r="Q30" i="4"/>
  <c r="P30" i="4"/>
  <c r="O18" i="4"/>
  <c r="AG18" i="4" s="1"/>
  <c r="R18" i="4"/>
  <c r="AH18" i="4" s="1"/>
  <c r="Q18" i="4"/>
  <c r="P18" i="4"/>
  <c r="O149" i="4"/>
  <c r="AG149" i="4" s="1"/>
  <c r="R149" i="4"/>
  <c r="AH149" i="4" s="1"/>
  <c r="P149" i="4"/>
  <c r="Q149" i="4"/>
  <c r="O139" i="4"/>
  <c r="AG139" i="4" s="1"/>
  <c r="R139" i="4"/>
  <c r="AH139" i="4" s="1"/>
  <c r="Q139" i="4"/>
  <c r="P139" i="4"/>
  <c r="O43" i="4"/>
  <c r="AG43" i="4" s="1"/>
  <c r="R43" i="4"/>
  <c r="AH43" i="4" s="1"/>
  <c r="P43" i="4"/>
  <c r="Q43" i="4"/>
  <c r="O77" i="4"/>
  <c r="AG77" i="4" s="1"/>
  <c r="R77" i="4"/>
  <c r="AH77" i="4" s="1"/>
  <c r="Q77" i="4"/>
  <c r="P77" i="4"/>
  <c r="O47" i="4"/>
  <c r="AG47" i="4" s="1"/>
  <c r="R47" i="4"/>
  <c r="AH47" i="4" s="1"/>
  <c r="P47" i="4"/>
  <c r="Q47" i="4"/>
  <c r="O52" i="4"/>
  <c r="AG52" i="4" s="1"/>
  <c r="R52" i="4"/>
  <c r="AH52" i="4" s="1"/>
  <c r="Q52" i="4"/>
  <c r="P52" i="4"/>
  <c r="O123" i="4"/>
  <c r="AG123" i="4" s="1"/>
  <c r="R123" i="4"/>
  <c r="AH123" i="4" s="1"/>
  <c r="Q123" i="4"/>
  <c r="P123" i="4"/>
  <c r="O111" i="4"/>
  <c r="AG111" i="4" s="1"/>
  <c r="Q111" i="4"/>
  <c r="R111" i="4"/>
  <c r="AH111" i="4" s="1"/>
  <c r="P111" i="4"/>
  <c r="O83" i="4"/>
  <c r="AG83" i="4" s="1"/>
  <c r="R83" i="4"/>
  <c r="AH83" i="4" s="1"/>
  <c r="P83" i="4"/>
  <c r="Q83" i="4"/>
  <c r="O75" i="4"/>
  <c r="AG75" i="4" s="1"/>
  <c r="P75" i="4"/>
  <c r="Q75" i="4"/>
  <c r="R75" i="4"/>
  <c r="AH75" i="4" s="1"/>
  <c r="O70" i="4"/>
  <c r="AG70" i="4" s="1"/>
  <c r="P70" i="4"/>
  <c r="Q70" i="4"/>
  <c r="R70" i="4"/>
  <c r="AH70" i="4" s="1"/>
  <c r="O150" i="4"/>
  <c r="AG150" i="4" s="1"/>
  <c r="Q150" i="4"/>
  <c r="P150" i="4"/>
  <c r="R150" i="4"/>
  <c r="AH150" i="4" s="1"/>
  <c r="O55" i="4"/>
  <c r="AG55" i="4" s="1"/>
  <c r="P55" i="4"/>
  <c r="Q55" i="4"/>
  <c r="R55" i="4"/>
  <c r="AH55" i="4" s="1"/>
  <c r="O39" i="4"/>
  <c r="AG39" i="4" s="1"/>
  <c r="Q39" i="4"/>
  <c r="P39" i="4"/>
  <c r="R39" i="4"/>
  <c r="AH39" i="4" s="1"/>
  <c r="O35" i="4"/>
  <c r="AG35" i="4" s="1"/>
  <c r="Q35" i="4"/>
  <c r="R35" i="4"/>
  <c r="AH35" i="4" s="1"/>
  <c r="P35" i="4"/>
  <c r="O31" i="4"/>
  <c r="AG31" i="4" s="1"/>
  <c r="Q31" i="4"/>
  <c r="R31" i="4"/>
  <c r="AH31" i="4" s="1"/>
  <c r="P31" i="4"/>
  <c r="O27" i="4"/>
  <c r="AG27" i="4" s="1"/>
  <c r="R27" i="4"/>
  <c r="AH27" i="4" s="1"/>
  <c r="Q27" i="4"/>
  <c r="P27" i="4"/>
  <c r="O23" i="4"/>
  <c r="AG23" i="4" s="1"/>
  <c r="Q23" i="4"/>
  <c r="P23" i="4"/>
  <c r="R23" i="4"/>
  <c r="AH23" i="4" s="1"/>
  <c r="O19" i="4"/>
  <c r="AG19" i="4" s="1"/>
  <c r="R19" i="4"/>
  <c r="AH19" i="4" s="1"/>
  <c r="P19" i="4"/>
  <c r="Q19" i="4"/>
  <c r="O15" i="4"/>
  <c r="AG15" i="4" s="1"/>
  <c r="Q15" i="4"/>
  <c r="R15" i="4"/>
  <c r="AH15" i="4" s="1"/>
  <c r="P15" i="4"/>
  <c r="O11" i="4"/>
  <c r="AG11" i="4" s="1"/>
  <c r="R11" i="4"/>
  <c r="AH11" i="4" s="1"/>
  <c r="P11" i="4"/>
  <c r="Q11" i="4"/>
  <c r="O7" i="4"/>
  <c r="AG7" i="4" s="1"/>
  <c r="Q7" i="4"/>
  <c r="R7" i="4"/>
  <c r="AH7" i="4" s="1"/>
  <c r="P7" i="4"/>
  <c r="O90" i="4"/>
  <c r="AG90" i="4" s="1"/>
  <c r="Q90" i="4"/>
  <c r="R90" i="4"/>
  <c r="AH90" i="4" s="1"/>
  <c r="P90" i="4"/>
  <c r="O115" i="4"/>
  <c r="AG115" i="4" s="1"/>
  <c r="Q115" i="4"/>
  <c r="R115" i="4"/>
  <c r="AH115" i="4" s="1"/>
  <c r="P115" i="4"/>
  <c r="O76" i="4"/>
  <c r="AG76" i="4" s="1"/>
  <c r="R76" i="4"/>
  <c r="AH76" i="4" s="1"/>
  <c r="P76" i="4"/>
  <c r="Q76" i="4"/>
  <c r="O132" i="4"/>
  <c r="AG132" i="4" s="1"/>
  <c r="Q132" i="4"/>
  <c r="R132" i="4"/>
  <c r="AH132" i="4" s="1"/>
  <c r="P132" i="4"/>
  <c r="O125" i="4"/>
  <c r="AG125" i="4" s="1"/>
  <c r="R125" i="4"/>
  <c r="AH125" i="4" s="1"/>
  <c r="P125" i="4"/>
  <c r="Q125" i="4"/>
  <c r="O66" i="4"/>
  <c r="AG66" i="4" s="1"/>
  <c r="R66" i="4"/>
  <c r="AH66" i="4" s="1"/>
  <c r="P66" i="4"/>
  <c r="Q66" i="4"/>
  <c r="O140" i="4"/>
  <c r="AG140" i="4" s="1"/>
  <c r="Q140" i="4"/>
  <c r="R140" i="4"/>
  <c r="AH140" i="4" s="1"/>
  <c r="P140" i="4"/>
  <c r="O50" i="4"/>
  <c r="AG50" i="4" s="1"/>
  <c r="R50" i="4"/>
  <c r="AH50" i="4" s="1"/>
  <c r="P50" i="4"/>
  <c r="Q50" i="4"/>
  <c r="O88" i="4"/>
  <c r="AG88" i="4" s="1"/>
  <c r="R88" i="4"/>
  <c r="AH88" i="4" s="1"/>
  <c r="Q88" i="4"/>
  <c r="P88" i="4"/>
  <c r="O46" i="4"/>
  <c r="AG46" i="4" s="1"/>
  <c r="R46" i="4"/>
  <c r="AH46" i="4" s="1"/>
  <c r="Q46" i="4"/>
  <c r="P46" i="4"/>
  <c r="O44" i="4"/>
  <c r="AG44" i="4" s="1"/>
  <c r="R44" i="4"/>
  <c r="AH44" i="4" s="1"/>
  <c r="Q44" i="4"/>
  <c r="P44" i="4"/>
  <c r="O49" i="4"/>
  <c r="AG49" i="4" s="1"/>
  <c r="R49" i="4"/>
  <c r="AH49" i="4" s="1"/>
  <c r="P49" i="4"/>
  <c r="Q49" i="4"/>
  <c r="O103" i="4"/>
  <c r="AG103" i="4" s="1"/>
  <c r="Q103" i="4"/>
  <c r="P103" i="4"/>
  <c r="R103" i="4"/>
  <c r="AH103" i="4" s="1"/>
  <c r="O101" i="4"/>
  <c r="AG101" i="4" s="1"/>
  <c r="R101" i="4"/>
  <c r="AH101" i="4" s="1"/>
  <c r="P101" i="4"/>
  <c r="Q101" i="4"/>
  <c r="O96" i="4"/>
  <c r="AG96" i="4" s="1"/>
  <c r="R96" i="4"/>
  <c r="AH96" i="4" s="1"/>
  <c r="Q96" i="4"/>
  <c r="P96" i="4"/>
  <c r="O86" i="4"/>
  <c r="AG86" i="4" s="1"/>
  <c r="Q86" i="4"/>
  <c r="P86" i="4"/>
  <c r="R86" i="4"/>
  <c r="AH86" i="4" s="1"/>
  <c r="O62" i="4"/>
  <c r="AG62" i="4" s="1"/>
  <c r="R62" i="4"/>
  <c r="AH62" i="4" s="1"/>
  <c r="Q62" i="4"/>
  <c r="P62" i="4"/>
  <c r="O124" i="4"/>
  <c r="AG124" i="4" s="1"/>
  <c r="Q124" i="4"/>
  <c r="R124" i="4"/>
  <c r="AH124" i="4" s="1"/>
  <c r="P124" i="4"/>
  <c r="O119" i="4"/>
  <c r="AG119" i="4" s="1"/>
  <c r="R119" i="4"/>
  <c r="AH119" i="4" s="1"/>
  <c r="Q119" i="4"/>
  <c r="P119" i="4"/>
  <c r="O138" i="4"/>
  <c r="AG138" i="4" s="1"/>
  <c r="Q138" i="4"/>
  <c r="R138" i="4"/>
  <c r="AH138" i="4" s="1"/>
  <c r="P138" i="4"/>
  <c r="O51" i="4"/>
  <c r="AG51" i="4" s="1"/>
  <c r="Q51" i="4"/>
  <c r="R51" i="4"/>
  <c r="AH51" i="4" s="1"/>
  <c r="P51" i="4"/>
  <c r="O74" i="4"/>
  <c r="AG74" i="4" s="1"/>
  <c r="Q74" i="4"/>
  <c r="R74" i="4"/>
  <c r="AH74" i="4" s="1"/>
  <c r="P74" i="4"/>
  <c r="O129" i="4"/>
  <c r="AG129" i="4" s="1"/>
  <c r="R129" i="4"/>
  <c r="AH129" i="4" s="1"/>
  <c r="Q129" i="4"/>
  <c r="P129" i="4"/>
  <c r="O100" i="4"/>
  <c r="AG100" i="4" s="1"/>
  <c r="Q100" i="4"/>
  <c r="R100" i="4"/>
  <c r="AH100" i="4" s="1"/>
  <c r="P100" i="4"/>
  <c r="O144" i="4"/>
  <c r="AG144" i="4" s="1"/>
  <c r="Q144" i="4"/>
  <c r="P144" i="4"/>
  <c r="R144" i="4"/>
  <c r="AH144" i="4" s="1"/>
  <c r="O117" i="4"/>
  <c r="AG117" i="4" s="1"/>
  <c r="R117" i="4"/>
  <c r="AH117" i="4" s="1"/>
  <c r="Q117" i="4"/>
  <c r="P117" i="4"/>
  <c r="O145" i="4"/>
  <c r="AG145" i="4" s="1"/>
  <c r="R145" i="4"/>
  <c r="AH145" i="4" s="1"/>
  <c r="P145" i="4"/>
  <c r="Q145" i="4"/>
  <c r="P81" i="4"/>
  <c r="R81" i="4"/>
  <c r="AH81" i="4" s="1"/>
  <c r="Q81" i="4"/>
  <c r="O133" i="4"/>
  <c r="AG133" i="4" s="1"/>
  <c r="O81" i="4"/>
  <c r="AG81" i="4" s="1"/>
  <c r="M81" i="4"/>
  <c r="O83" i="6" l="1"/>
  <c r="M83" i="6"/>
  <c r="O82" i="6"/>
  <c r="M82" i="6"/>
  <c r="O81" i="6"/>
  <c r="M81" i="6"/>
  <c r="O80" i="6"/>
  <c r="M80" i="6"/>
  <c r="O79" i="6"/>
  <c r="M79" i="6"/>
  <c r="O78" i="6"/>
  <c r="M78" i="6"/>
  <c r="O77" i="6"/>
  <c r="M77" i="6"/>
  <c r="O76" i="6"/>
  <c r="M76" i="6"/>
  <c r="O75" i="6"/>
  <c r="M75" i="6"/>
  <c r="O74" i="6"/>
  <c r="M74" i="6"/>
  <c r="O73" i="6"/>
  <c r="M73" i="6"/>
  <c r="O72" i="6"/>
  <c r="M72" i="6"/>
  <c r="O71" i="6"/>
  <c r="M71" i="6"/>
  <c r="O70" i="6"/>
  <c r="M70" i="6"/>
  <c r="O69" i="6"/>
  <c r="M69" i="6"/>
  <c r="O68" i="6"/>
  <c r="M68" i="6"/>
  <c r="O60" i="6"/>
  <c r="M60" i="6"/>
  <c r="O52" i="6"/>
  <c r="M52" i="6"/>
  <c r="O40" i="6"/>
  <c r="O61" i="6"/>
  <c r="M61" i="6"/>
  <c r="O54" i="6"/>
  <c r="M54" i="6"/>
  <c r="O37" i="6"/>
  <c r="O42" i="6"/>
  <c r="M42" i="6"/>
  <c r="O67" i="6"/>
  <c r="M67" i="6"/>
  <c r="O38" i="6"/>
  <c r="O66" i="6"/>
  <c r="M66" i="6"/>
  <c r="O59" i="6"/>
  <c r="M59" i="6"/>
  <c r="O62" i="6"/>
  <c r="M62" i="6"/>
  <c r="O64" i="6"/>
  <c r="M64" i="6"/>
  <c r="O36" i="6"/>
  <c r="O41" i="6"/>
  <c r="O50" i="6"/>
  <c r="M50" i="6"/>
  <c r="O51" i="6"/>
  <c r="M51" i="6"/>
  <c r="O63" i="6"/>
  <c r="M63" i="6"/>
  <c r="O53" i="6"/>
  <c r="M53" i="6"/>
  <c r="O35" i="6"/>
  <c r="O65" i="6"/>
  <c r="M65" i="6"/>
  <c r="O57" i="6"/>
  <c r="M57" i="6"/>
  <c r="O56" i="6"/>
  <c r="M56" i="6"/>
  <c r="O49" i="6"/>
  <c r="M49" i="6"/>
  <c r="O44" i="6"/>
  <c r="M44" i="6"/>
  <c r="M46" i="6"/>
  <c r="M47" i="6"/>
  <c r="Q12" i="6"/>
  <c r="M43" i="6"/>
  <c r="M48" i="6"/>
  <c r="M58" i="6"/>
  <c r="Q21" i="6"/>
  <c r="Q18" i="6"/>
  <c r="M18" i="6"/>
  <c r="M55" i="6"/>
  <c r="Q19" i="6"/>
  <c r="Q15" i="6"/>
  <c r="Q7" i="6"/>
  <c r="Q2" i="6"/>
  <c r="Q6" i="6"/>
  <c r="Q16" i="6"/>
  <c r="Q5" i="6"/>
  <c r="Q20" i="6"/>
  <c r="Q17" i="6"/>
  <c r="Q13" i="6"/>
  <c r="Q4" i="6"/>
  <c r="Q9" i="6"/>
  <c r="P8" i="6"/>
  <c r="P11" i="6"/>
  <c r="P10" i="6"/>
  <c r="P14" i="6"/>
  <c r="P26" i="6"/>
  <c r="Q8" i="6" s="1"/>
  <c r="E62" i="4"/>
  <c r="E41" i="4"/>
  <c r="E104" i="4"/>
  <c r="E143" i="4"/>
  <c r="E86" i="4"/>
  <c r="E84" i="4"/>
  <c r="E123" i="4"/>
  <c r="E96" i="4"/>
  <c r="E130" i="4"/>
  <c r="E121" i="4"/>
  <c r="E63" i="4"/>
  <c r="E101" i="4"/>
  <c r="E73" i="4"/>
  <c r="E52" i="4"/>
  <c r="E103" i="4"/>
  <c r="E134" i="4"/>
  <c r="E65" i="4"/>
  <c r="E98" i="4"/>
  <c r="E49" i="4"/>
  <c r="E42" i="4"/>
  <c r="E47" i="4"/>
  <c r="E44" i="4"/>
  <c r="E126" i="4"/>
  <c r="E4" i="4"/>
  <c r="E108" i="4"/>
  <c r="E46" i="4"/>
  <c r="E54" i="4"/>
  <c r="E57" i="4"/>
  <c r="E88" i="4"/>
  <c r="E131" i="4"/>
  <c r="E113" i="4"/>
  <c r="E77" i="4"/>
  <c r="E50" i="4"/>
  <c r="E112" i="4"/>
  <c r="E99" i="4"/>
  <c r="E140" i="4"/>
  <c r="E135" i="4"/>
  <c r="E79" i="4"/>
  <c r="E53" i="4"/>
  <c r="E66" i="4"/>
  <c r="E89" i="4"/>
  <c r="E43" i="4"/>
  <c r="E125" i="4"/>
  <c r="E109" i="4"/>
  <c r="E128" i="4"/>
  <c r="E139" i="4"/>
  <c r="E132" i="4"/>
  <c r="E82" i="4"/>
  <c r="E122" i="4"/>
  <c r="E76" i="4"/>
  <c r="E71" i="4"/>
  <c r="E94" i="4"/>
  <c r="E118" i="4"/>
  <c r="E115" i="4"/>
  <c r="E67" i="4"/>
  <c r="E149" i="4"/>
  <c r="E90" i="4"/>
  <c r="E141" i="4"/>
  <c r="E5" i="4"/>
  <c r="E6" i="4"/>
  <c r="E7" i="4"/>
  <c r="E8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4" i="4"/>
  <c r="E36" i="4"/>
  <c r="E38" i="4"/>
  <c r="E39" i="4"/>
  <c r="E40" i="4"/>
  <c r="E81" i="4"/>
  <c r="E60" i="4"/>
  <c r="E69" i="4"/>
  <c r="C145" i="4"/>
  <c r="E102" i="4"/>
  <c r="E117" i="4"/>
  <c r="E114" i="4"/>
  <c r="E95" i="4"/>
  <c r="M100" i="4"/>
  <c r="E58" i="4"/>
  <c r="M129" i="4"/>
  <c r="E106" i="4"/>
  <c r="E74" i="4"/>
  <c r="E120" i="4"/>
  <c r="D48" i="4"/>
  <c r="C51" i="4"/>
  <c r="E92" i="4"/>
  <c r="C138" i="4"/>
  <c r="E85" i="4"/>
  <c r="D116" i="4"/>
  <c r="C119" i="4"/>
  <c r="E93" i="4"/>
  <c r="E124" i="4"/>
  <c r="N68" i="4"/>
  <c r="E111" i="4"/>
  <c r="M59" i="4"/>
  <c r="N55" i="4"/>
  <c r="M137" i="4"/>
  <c r="N75" i="4"/>
  <c r="N78" i="4"/>
  <c r="Q28" i="6" l="1"/>
  <c r="Q30" i="6"/>
  <c r="Q34" i="6"/>
  <c r="Q33" i="6"/>
  <c r="Q29" i="6"/>
  <c r="Q31" i="6"/>
  <c r="Q22" i="6"/>
  <c r="Q27" i="6"/>
  <c r="Q32" i="6"/>
  <c r="Q24" i="6"/>
  <c r="Q25" i="6"/>
  <c r="Q23" i="6"/>
  <c r="Q83" i="6"/>
  <c r="Q79" i="6"/>
  <c r="Q80" i="6"/>
  <c r="Q81" i="6"/>
  <c r="Q82" i="6"/>
  <c r="O3" i="6"/>
  <c r="Q69" i="6"/>
  <c r="Q76" i="6"/>
  <c r="M35" i="6"/>
  <c r="M34" i="6"/>
  <c r="Q70" i="6"/>
  <c r="Q74" i="6"/>
  <c r="Q78" i="6"/>
  <c r="Q73" i="6"/>
  <c r="Q77" i="6"/>
  <c r="Q71" i="6"/>
  <c r="Q75" i="6"/>
  <c r="Q68" i="6"/>
  <c r="Q72" i="6"/>
  <c r="M36" i="6"/>
  <c r="M41" i="6"/>
  <c r="M40" i="6"/>
  <c r="M39" i="6"/>
  <c r="M38" i="6"/>
  <c r="M37" i="6"/>
  <c r="M30" i="6"/>
  <c r="M32" i="6"/>
  <c r="M33" i="6"/>
  <c r="M25" i="6"/>
  <c r="M23" i="6"/>
  <c r="M28" i="6"/>
  <c r="M31" i="6"/>
  <c r="M29" i="6"/>
  <c r="M24" i="6"/>
  <c r="O15" i="6"/>
  <c r="O13" i="6"/>
  <c r="O16" i="6"/>
  <c r="M21" i="6"/>
  <c r="O17" i="6"/>
  <c r="O8" i="6"/>
  <c r="O9" i="6"/>
  <c r="O6" i="6"/>
  <c r="O7" i="6"/>
  <c r="O4" i="6"/>
  <c r="O5" i="6"/>
  <c r="O2" i="6"/>
  <c r="Q39" i="6"/>
  <c r="Q58" i="6"/>
  <c r="Q55" i="6"/>
  <c r="Q48" i="6"/>
  <c r="Q45" i="6"/>
  <c r="Q46" i="6"/>
  <c r="Q52" i="6"/>
  <c r="Q60" i="6"/>
  <c r="O20" i="6"/>
  <c r="O22" i="6"/>
  <c r="Q47" i="6"/>
  <c r="Q43" i="6"/>
  <c r="O10" i="6"/>
  <c r="O39" i="6"/>
  <c r="O30" i="6"/>
  <c r="M12" i="6"/>
  <c r="Q44" i="6"/>
  <c r="Q65" i="6"/>
  <c r="Q54" i="6"/>
  <c r="Q49" i="6"/>
  <c r="O47" i="6"/>
  <c r="Q35" i="6"/>
  <c r="Q50" i="6"/>
  <c r="Q38" i="6"/>
  <c r="Q56" i="6"/>
  <c r="Q53" i="6"/>
  <c r="Q41" i="6"/>
  <c r="Q62" i="6"/>
  <c r="Q67" i="6"/>
  <c r="Q61" i="6"/>
  <c r="Q57" i="6"/>
  <c r="Q63" i="6"/>
  <c r="Q36" i="6"/>
  <c r="Q59" i="6"/>
  <c r="Q42" i="6"/>
  <c r="Q40" i="6"/>
  <c r="Q51" i="6"/>
  <c r="Q64" i="6"/>
  <c r="Q66" i="6"/>
  <c r="Q37" i="6"/>
  <c r="O21" i="6"/>
  <c r="O46" i="6"/>
  <c r="O58" i="6"/>
  <c r="O43" i="6"/>
  <c r="O12" i="6"/>
  <c r="O33" i="6"/>
  <c r="O23" i="6"/>
  <c r="O48" i="6"/>
  <c r="O32" i="6"/>
  <c r="O31" i="6"/>
  <c r="O18" i="6"/>
  <c r="O24" i="6"/>
  <c r="O29" i="6"/>
  <c r="O34" i="6"/>
  <c r="O27" i="6"/>
  <c r="O55" i="6"/>
  <c r="O28" i="6"/>
  <c r="O45" i="6"/>
  <c r="O19" i="6"/>
  <c r="O25" i="6"/>
  <c r="M19" i="6"/>
  <c r="M45" i="6"/>
  <c r="M27" i="6"/>
  <c r="M7" i="6"/>
  <c r="M15" i="6"/>
  <c r="M2" i="6"/>
  <c r="M6" i="6"/>
  <c r="M16" i="6"/>
  <c r="M20" i="6"/>
  <c r="M13" i="6"/>
  <c r="M5" i="6"/>
  <c r="M17" i="6"/>
  <c r="M22" i="6"/>
  <c r="M4" i="6"/>
  <c r="M8" i="6"/>
  <c r="M9" i="6"/>
  <c r="Q11" i="6"/>
  <c r="Q26" i="6"/>
  <c r="Q14" i="6"/>
  <c r="Q10" i="6"/>
  <c r="N92" i="4"/>
  <c r="O11" i="6"/>
  <c r="M11" i="6"/>
  <c r="O14" i="6"/>
  <c r="O26" i="6"/>
  <c r="M10" i="6"/>
  <c r="N129" i="4"/>
  <c r="N81" i="4"/>
  <c r="N124" i="4"/>
  <c r="M145" i="4"/>
  <c r="F91" i="4"/>
  <c r="AD91" i="4" s="1"/>
  <c r="E91" i="4"/>
  <c r="D56" i="4"/>
  <c r="E56" i="4"/>
  <c r="F129" i="4"/>
  <c r="E129" i="4"/>
  <c r="F100" i="4"/>
  <c r="E100" i="4"/>
  <c r="D144" i="4"/>
  <c r="E144" i="4"/>
  <c r="N91" i="4"/>
  <c r="M119" i="4"/>
  <c r="M85" i="4"/>
  <c r="M51" i="4"/>
  <c r="N100" i="4"/>
  <c r="C3" i="4"/>
  <c r="E3" i="4"/>
  <c r="C83" i="4"/>
  <c r="E83" i="4"/>
  <c r="C78" i="4"/>
  <c r="E78" i="4"/>
  <c r="C142" i="4"/>
  <c r="E142" i="4"/>
  <c r="C75" i="4"/>
  <c r="E75" i="4"/>
  <c r="C136" i="4"/>
  <c r="E136" i="4"/>
  <c r="C70" i="4"/>
  <c r="E70" i="4"/>
  <c r="C137" i="4"/>
  <c r="E137" i="4"/>
  <c r="C150" i="4"/>
  <c r="E150" i="4"/>
  <c r="C55" i="4"/>
  <c r="E55" i="4"/>
  <c r="E37" i="4"/>
  <c r="D37" i="4"/>
  <c r="D33" i="4"/>
  <c r="E33" i="4"/>
  <c r="D25" i="4"/>
  <c r="E25" i="4"/>
  <c r="D17" i="4"/>
  <c r="E17" i="4"/>
  <c r="D9" i="4"/>
  <c r="E9" i="4"/>
  <c r="D146" i="4"/>
  <c r="E146" i="4"/>
  <c r="D107" i="4"/>
  <c r="E107" i="4"/>
  <c r="D147" i="4"/>
  <c r="E147" i="4"/>
  <c r="D87" i="4"/>
  <c r="E87" i="4"/>
  <c r="D45" i="4"/>
  <c r="E45" i="4"/>
  <c r="D72" i="4"/>
  <c r="E72" i="4"/>
  <c r="D127" i="4"/>
  <c r="E127" i="4"/>
  <c r="D105" i="4"/>
  <c r="E105" i="4"/>
  <c r="C129" i="4"/>
  <c r="C72" i="4"/>
  <c r="D69" i="4"/>
  <c r="D5" i="4"/>
  <c r="D4" i="4"/>
  <c r="F64" i="4"/>
  <c r="E64" i="4"/>
  <c r="C100" i="4"/>
  <c r="C81" i="4"/>
  <c r="C127" i="4"/>
  <c r="D29" i="4"/>
  <c r="D94" i="4"/>
  <c r="D65" i="4"/>
  <c r="F116" i="4"/>
  <c r="AD116" i="4" s="1"/>
  <c r="E116" i="4"/>
  <c r="F48" i="4"/>
  <c r="AD48" i="4" s="1"/>
  <c r="E48" i="4"/>
  <c r="F61" i="4"/>
  <c r="E61" i="4"/>
  <c r="F110" i="4"/>
  <c r="AD110" i="4" s="1"/>
  <c r="E110" i="4"/>
  <c r="C35" i="4"/>
  <c r="E35" i="4"/>
  <c r="C144" i="4"/>
  <c r="C87" i="4"/>
  <c r="C105" i="4"/>
  <c r="D61" i="4"/>
  <c r="D21" i="4"/>
  <c r="D128" i="4"/>
  <c r="D121" i="4"/>
  <c r="F97" i="4"/>
  <c r="AD97" i="4" s="1"/>
  <c r="E97" i="4"/>
  <c r="D148" i="4"/>
  <c r="E148" i="4"/>
  <c r="D80" i="4"/>
  <c r="E80" i="4"/>
  <c r="N64" i="4"/>
  <c r="N110" i="4"/>
  <c r="E68" i="4"/>
  <c r="F119" i="4"/>
  <c r="AD119" i="4" s="1"/>
  <c r="E119" i="4"/>
  <c r="F138" i="4"/>
  <c r="AD138" i="4" s="1"/>
  <c r="E138" i="4"/>
  <c r="D51" i="4"/>
  <c r="E51" i="4"/>
  <c r="F145" i="4"/>
  <c r="AD145" i="4" s="1"/>
  <c r="E145" i="4"/>
  <c r="C124" i="4"/>
  <c r="C74" i="4"/>
  <c r="C117" i="4"/>
  <c r="C45" i="4"/>
  <c r="D97" i="4"/>
  <c r="D110" i="4"/>
  <c r="D13" i="4"/>
  <c r="D113" i="4"/>
  <c r="D104" i="4"/>
  <c r="C59" i="4"/>
  <c r="E59" i="4"/>
  <c r="D133" i="4"/>
  <c r="E133" i="4"/>
  <c r="M14" i="6"/>
  <c r="D79" i="4"/>
  <c r="F93" i="4"/>
  <c r="AD93" i="4" s="1"/>
  <c r="D93" i="4"/>
  <c r="C93" i="4"/>
  <c r="F85" i="4"/>
  <c r="AD85" i="4" s="1"/>
  <c r="D85" i="4"/>
  <c r="C85" i="4"/>
  <c r="F92" i="4"/>
  <c r="AD92" i="4" s="1"/>
  <c r="D92" i="4"/>
  <c r="C92" i="4"/>
  <c r="M92" i="4"/>
  <c r="F120" i="4"/>
  <c r="D120" i="4"/>
  <c r="C120" i="4"/>
  <c r="N120" i="4"/>
  <c r="F106" i="4"/>
  <c r="D106" i="4"/>
  <c r="C106" i="4"/>
  <c r="M106" i="4"/>
  <c r="N106" i="4"/>
  <c r="F58" i="4"/>
  <c r="D58" i="4"/>
  <c r="C58" i="4"/>
  <c r="M58" i="4"/>
  <c r="D95" i="4"/>
  <c r="C95" i="4"/>
  <c r="N95" i="4"/>
  <c r="F114" i="4"/>
  <c r="AD114" i="4" s="1"/>
  <c r="D114" i="4"/>
  <c r="C114" i="4"/>
  <c r="F102" i="4"/>
  <c r="D102" i="4"/>
  <c r="C102" i="4"/>
  <c r="M102" i="4"/>
  <c r="D60" i="4"/>
  <c r="C60" i="4"/>
  <c r="M60" i="4"/>
  <c r="D31" i="4"/>
  <c r="D27" i="4"/>
  <c r="D23" i="4"/>
  <c r="D19" i="4"/>
  <c r="D15" i="4"/>
  <c r="D11" i="4"/>
  <c r="D7" i="4"/>
  <c r="D90" i="4"/>
  <c r="D115" i="4"/>
  <c r="D76" i="4"/>
  <c r="D132" i="4"/>
  <c r="D125" i="4"/>
  <c r="D66" i="4"/>
  <c r="C140" i="4"/>
  <c r="D140" i="4"/>
  <c r="D50" i="4"/>
  <c r="C50" i="4"/>
  <c r="C88" i="4"/>
  <c r="D88" i="4"/>
  <c r="D46" i="4"/>
  <c r="C46" i="4"/>
  <c r="C44" i="4"/>
  <c r="D44" i="4"/>
  <c r="D49" i="4"/>
  <c r="C49" i="4"/>
  <c r="C103" i="4"/>
  <c r="D103" i="4"/>
  <c r="D101" i="4"/>
  <c r="C101" i="4"/>
  <c r="C96" i="4"/>
  <c r="D96" i="4"/>
  <c r="D86" i="4"/>
  <c r="C86" i="4"/>
  <c r="C62" i="4"/>
  <c r="D62" i="4"/>
  <c r="C19" i="4"/>
  <c r="C90" i="4"/>
  <c r="C125" i="4"/>
  <c r="M68" i="4"/>
  <c r="N93" i="4"/>
  <c r="C31" i="4"/>
  <c r="C15" i="4"/>
  <c r="C115" i="4"/>
  <c r="C66" i="4"/>
  <c r="D39" i="4"/>
  <c r="N60" i="4"/>
  <c r="C27" i="4"/>
  <c r="C11" i="4"/>
  <c r="C76" i="4"/>
  <c r="F68" i="4"/>
  <c r="AD68" i="4" s="1"/>
  <c r="D68" i="4"/>
  <c r="C68" i="4"/>
  <c r="D35" i="4"/>
  <c r="M93" i="4"/>
  <c r="M120" i="4"/>
  <c r="N85" i="4"/>
  <c r="N58" i="4"/>
  <c r="C39" i="4"/>
  <c r="C23" i="4"/>
  <c r="C7" i="4"/>
  <c r="C132" i="4"/>
  <c r="D38" i="4"/>
  <c r="D34" i="4"/>
  <c r="D30" i="4"/>
  <c r="D26" i="4"/>
  <c r="D22" i="4"/>
  <c r="D18" i="4"/>
  <c r="D14" i="4"/>
  <c r="D10" i="4"/>
  <c r="D6" i="4"/>
  <c r="D149" i="4"/>
  <c r="D118" i="4"/>
  <c r="D122" i="4"/>
  <c r="D139" i="4"/>
  <c r="D43" i="4"/>
  <c r="D53" i="4"/>
  <c r="D99" i="4"/>
  <c r="C99" i="4"/>
  <c r="D77" i="4"/>
  <c r="C77" i="4"/>
  <c r="D57" i="4"/>
  <c r="C57" i="4"/>
  <c r="D108" i="4"/>
  <c r="C108" i="4"/>
  <c r="D47" i="4"/>
  <c r="C47" i="4"/>
  <c r="D98" i="4"/>
  <c r="C98" i="4"/>
  <c r="D52" i="4"/>
  <c r="C52" i="4"/>
  <c r="D63" i="4"/>
  <c r="C63" i="4"/>
  <c r="D123" i="4"/>
  <c r="C123" i="4"/>
  <c r="D143" i="4"/>
  <c r="C143" i="4"/>
  <c r="F51" i="4"/>
  <c r="AD51" i="4" s="1"/>
  <c r="C38" i="4"/>
  <c r="C34" i="4"/>
  <c r="C30" i="4"/>
  <c r="C26" i="4"/>
  <c r="C22" i="4"/>
  <c r="C18" i="4"/>
  <c r="C14" i="4"/>
  <c r="C10" i="4"/>
  <c r="C6" i="4"/>
  <c r="C149" i="4"/>
  <c r="C118" i="4"/>
  <c r="C122" i="4"/>
  <c r="C139" i="4"/>
  <c r="C43" i="4"/>
  <c r="C53" i="4"/>
  <c r="D124" i="4"/>
  <c r="D138" i="4"/>
  <c r="D74" i="4"/>
  <c r="D100" i="4"/>
  <c r="D117" i="4"/>
  <c r="D81" i="4"/>
  <c r="N48" i="4"/>
  <c r="D111" i="4"/>
  <c r="C111" i="4"/>
  <c r="D3" i="4"/>
  <c r="F83" i="4"/>
  <c r="AD83" i="4" s="1"/>
  <c r="D83" i="4"/>
  <c r="D78" i="4"/>
  <c r="F142" i="4"/>
  <c r="D142" i="4"/>
  <c r="D75" i="4"/>
  <c r="F136" i="4"/>
  <c r="D136" i="4"/>
  <c r="D70" i="4"/>
  <c r="F137" i="4"/>
  <c r="AD137" i="4" s="1"/>
  <c r="D137" i="4"/>
  <c r="D150" i="4"/>
  <c r="D55" i="4"/>
  <c r="F59" i="4"/>
  <c r="AD59" i="4" s="1"/>
  <c r="D59" i="4"/>
  <c r="F144" i="4"/>
  <c r="C97" i="4"/>
  <c r="C91" i="4"/>
  <c r="C116" i="4"/>
  <c r="C148" i="4"/>
  <c r="C48" i="4"/>
  <c r="C64" i="4"/>
  <c r="C61" i="4"/>
  <c r="C80" i="4"/>
  <c r="C110" i="4"/>
  <c r="C56" i="4"/>
  <c r="C69" i="4"/>
  <c r="C133" i="4"/>
  <c r="C37" i="4"/>
  <c r="C33" i="4"/>
  <c r="C29" i="4"/>
  <c r="C25" i="4"/>
  <c r="C21" i="4"/>
  <c r="C17" i="4"/>
  <c r="C13" i="4"/>
  <c r="C9" i="4"/>
  <c r="C5" i="4"/>
  <c r="C146" i="4"/>
  <c r="C94" i="4"/>
  <c r="C107" i="4"/>
  <c r="C128" i="4"/>
  <c r="C147" i="4"/>
  <c r="C79" i="4"/>
  <c r="C113" i="4"/>
  <c r="C4" i="4"/>
  <c r="C65" i="4"/>
  <c r="C121" i="4"/>
  <c r="C104" i="4"/>
  <c r="D91" i="4"/>
  <c r="D40" i="4"/>
  <c r="D36" i="4"/>
  <c r="D32" i="4"/>
  <c r="D28" i="4"/>
  <c r="D24" i="4"/>
  <c r="D20" i="4"/>
  <c r="D16" i="4"/>
  <c r="D12" i="4"/>
  <c r="D8" i="4"/>
  <c r="D141" i="4"/>
  <c r="D67" i="4"/>
  <c r="D71" i="4"/>
  <c r="D82" i="4"/>
  <c r="D109" i="4"/>
  <c r="D89" i="4"/>
  <c r="D135" i="4"/>
  <c r="C135" i="4"/>
  <c r="D112" i="4"/>
  <c r="C112" i="4"/>
  <c r="D131" i="4"/>
  <c r="C131" i="4"/>
  <c r="D54" i="4"/>
  <c r="C54" i="4"/>
  <c r="D126" i="4"/>
  <c r="C126" i="4"/>
  <c r="D42" i="4"/>
  <c r="C42" i="4"/>
  <c r="D134" i="4"/>
  <c r="C134" i="4"/>
  <c r="D73" i="4"/>
  <c r="C73" i="4"/>
  <c r="D130" i="4"/>
  <c r="C130" i="4"/>
  <c r="D84" i="4"/>
  <c r="C84" i="4"/>
  <c r="D41" i="4"/>
  <c r="C41" i="4"/>
  <c r="C40" i="4"/>
  <c r="C36" i="4"/>
  <c r="C32" i="4"/>
  <c r="C28" i="4"/>
  <c r="C24" i="4"/>
  <c r="C20" i="4"/>
  <c r="C16" i="4"/>
  <c r="C12" i="4"/>
  <c r="C8" i="4"/>
  <c r="C141" i="4"/>
  <c r="C67" i="4"/>
  <c r="C71" i="4"/>
  <c r="C82" i="4"/>
  <c r="C109" i="4"/>
  <c r="C89" i="4"/>
  <c r="D119" i="4"/>
  <c r="D129" i="4"/>
  <c r="D145" i="4"/>
  <c r="M26" i="6"/>
  <c r="F3" i="4"/>
  <c r="AD3" i="4" s="1"/>
  <c r="M124" i="4"/>
  <c r="N138" i="4"/>
  <c r="N74" i="4"/>
  <c r="N144" i="4"/>
  <c r="N117" i="4"/>
  <c r="F148" i="4"/>
  <c r="AD148" i="4" s="1"/>
  <c r="F80" i="4"/>
  <c r="AD80" i="4" s="1"/>
  <c r="F56" i="4"/>
  <c r="AD56" i="4" s="1"/>
  <c r="N56" i="4"/>
  <c r="F69" i="4"/>
  <c r="F124" i="4"/>
  <c r="AD124" i="4" s="1"/>
  <c r="F74" i="4"/>
  <c r="F117" i="4"/>
  <c r="AD117" i="4" s="1"/>
  <c r="N3" i="4"/>
  <c r="N119" i="4"/>
  <c r="M138" i="4"/>
  <c r="N51" i="4"/>
  <c r="M74" i="4"/>
  <c r="M144" i="4"/>
  <c r="M117" i="4"/>
  <c r="N145" i="4"/>
  <c r="F81" i="4"/>
  <c r="AD81" i="4" s="1"/>
  <c r="F78" i="4"/>
  <c r="AD78" i="4" s="1"/>
  <c r="F75" i="4"/>
  <c r="F70" i="4"/>
  <c r="F150" i="4"/>
  <c r="F55" i="4"/>
  <c r="AD55" i="4" s="1"/>
  <c r="F95" i="4"/>
  <c r="AD95" i="4" s="1"/>
  <c r="F60" i="4"/>
  <c r="AD60" i="4" s="1"/>
  <c r="M78" i="4"/>
  <c r="M75" i="4"/>
  <c r="N70" i="4"/>
  <c r="N150" i="4"/>
  <c r="M55" i="4"/>
  <c r="N83" i="4"/>
  <c r="N142" i="4"/>
  <c r="N136" i="4"/>
  <c r="M70" i="4"/>
  <c r="M150" i="4"/>
  <c r="M83" i="4"/>
  <c r="M142" i="4"/>
  <c r="M136" i="4"/>
  <c r="N137" i="4"/>
  <c r="N59" i="4"/>
  <c r="N61" i="4"/>
  <c r="N69" i="4"/>
  <c r="N97" i="4"/>
  <c r="N116" i="4"/>
  <c r="N148" i="4"/>
  <c r="N80" i="4"/>
  <c r="M95" i="4"/>
  <c r="N114" i="4"/>
  <c r="M114" i="4"/>
  <c r="N102" i="4"/>
  <c r="M97" i="4"/>
  <c r="M91" i="4"/>
  <c r="M116" i="4"/>
  <c r="M148" i="4"/>
  <c r="M48" i="4"/>
  <c r="M64" i="4"/>
  <c r="M61" i="4"/>
  <c r="M80" i="4"/>
  <c r="M110" i="4"/>
  <c r="M56" i="4"/>
  <c r="M69" i="4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84" i="6"/>
  <c r="D85" i="6"/>
  <c r="D86" i="6"/>
  <c r="D87" i="6"/>
  <c r="D88" i="6"/>
  <c r="D89" i="6"/>
  <c r="D90" i="6"/>
  <c r="D91" i="6"/>
  <c r="D92" i="6"/>
  <c r="D93" i="6"/>
  <c r="D94" i="6"/>
  <c r="D95" i="6"/>
  <c r="Q196" i="6" l="1"/>
  <c r="AC102" i="4"/>
  <c r="AD102" i="4"/>
  <c r="AC142" i="4"/>
  <c r="AD142" i="4"/>
  <c r="AC150" i="4"/>
  <c r="AD150" i="4"/>
  <c r="AC144" i="4"/>
  <c r="AD144" i="4"/>
  <c r="AC81" i="4"/>
  <c r="AC3" i="4"/>
  <c r="AC97" i="4"/>
  <c r="AC60" i="4"/>
  <c r="AC114" i="4"/>
  <c r="AC119" i="4"/>
  <c r="AC116" i="4"/>
  <c r="AC124" i="4"/>
  <c r="AC83" i="4"/>
  <c r="AC80" i="4"/>
  <c r="AC68" i="4"/>
  <c r="AC95" i="4"/>
  <c r="AC117" i="4"/>
  <c r="AC148" i="4"/>
  <c r="AC51" i="4"/>
  <c r="AC56" i="4"/>
  <c r="AC55" i="4"/>
  <c r="AC78" i="4"/>
  <c r="AC59" i="4"/>
  <c r="AC137" i="4"/>
  <c r="AC92" i="4"/>
  <c r="AC85" i="4"/>
  <c r="AC93" i="4"/>
  <c r="AC145" i="4"/>
  <c r="AC138" i="4"/>
  <c r="AC110" i="4"/>
  <c r="AC48" i="4"/>
  <c r="AC91" i="4"/>
  <c r="AB70" i="4"/>
  <c r="AA70" i="4"/>
  <c r="Z100" i="4"/>
  <c r="AA100" i="4"/>
  <c r="AB100" i="4"/>
  <c r="Y100" i="4"/>
  <c r="AA81" i="4"/>
  <c r="AB81" i="4"/>
  <c r="AA97" i="4"/>
  <c r="AB97" i="4"/>
  <c r="AA80" i="4"/>
  <c r="AB80" i="4"/>
  <c r="AA144" i="4"/>
  <c r="AB144" i="4"/>
  <c r="AB114" i="4"/>
  <c r="AA114" i="4"/>
  <c r="AB95" i="4"/>
  <c r="AA95" i="4"/>
  <c r="AA117" i="4"/>
  <c r="AB117" i="4"/>
  <c r="Y69" i="4"/>
  <c r="Z69" i="4"/>
  <c r="AA120" i="4"/>
  <c r="AB120" i="4"/>
  <c r="AB64" i="4"/>
  <c r="AA64" i="4"/>
  <c r="Y55" i="4"/>
  <c r="Z55" i="4"/>
  <c r="AA59" i="4"/>
  <c r="AB59" i="4"/>
  <c r="AB137" i="4"/>
  <c r="AA137" i="4"/>
  <c r="X106" i="4"/>
  <c r="W106" i="4"/>
  <c r="V85" i="4"/>
  <c r="AA110" i="4"/>
  <c r="AB110" i="4"/>
  <c r="X129" i="4"/>
  <c r="W129" i="4"/>
  <c r="U85" i="4"/>
  <c r="M111" i="4"/>
  <c r="M62" i="4"/>
  <c r="M41" i="4"/>
  <c r="M104" i="4"/>
  <c r="M143" i="4"/>
  <c r="M86" i="4"/>
  <c r="M84" i="4"/>
  <c r="M105" i="4"/>
  <c r="M123" i="4"/>
  <c r="M96" i="4"/>
  <c r="M130" i="4"/>
  <c r="M121" i="4"/>
  <c r="M63" i="4"/>
  <c r="M101" i="4"/>
  <c r="M73" i="4"/>
  <c r="M127" i="4"/>
  <c r="M52" i="4"/>
  <c r="M103" i="4"/>
  <c r="M134" i="4"/>
  <c r="M65" i="4"/>
  <c r="M98" i="4"/>
  <c r="M49" i="4"/>
  <c r="M42" i="4"/>
  <c r="M72" i="4"/>
  <c r="M47" i="4"/>
  <c r="M44" i="4"/>
  <c r="M126" i="4"/>
  <c r="M4" i="4"/>
  <c r="M108" i="4"/>
  <c r="M46" i="4"/>
  <c r="M54" i="4"/>
  <c r="M45" i="4"/>
  <c r="M57" i="4"/>
  <c r="M88" i="4"/>
  <c r="M131" i="4"/>
  <c r="M113" i="4"/>
  <c r="M77" i="4"/>
  <c r="M50" i="4"/>
  <c r="M112" i="4"/>
  <c r="M87" i="4"/>
  <c r="M99" i="4"/>
  <c r="M140" i="4"/>
  <c r="M135" i="4"/>
  <c r="M79" i="4"/>
  <c r="M53" i="4"/>
  <c r="M66" i="4"/>
  <c r="M89" i="4"/>
  <c r="M147" i="4"/>
  <c r="M43" i="4"/>
  <c r="M125" i="4"/>
  <c r="M109" i="4"/>
  <c r="M128" i="4"/>
  <c r="M139" i="4"/>
  <c r="M132" i="4"/>
  <c r="M82" i="4"/>
  <c r="M107" i="4"/>
  <c r="M122" i="4"/>
  <c r="M76" i="4"/>
  <c r="M71" i="4"/>
  <c r="M94" i="4"/>
  <c r="M118" i="4"/>
  <c r="M115" i="4"/>
  <c r="M67" i="4"/>
  <c r="M146" i="4"/>
  <c r="M149" i="4"/>
  <c r="M90" i="4"/>
  <c r="M141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133" i="4"/>
  <c r="N111" i="4"/>
  <c r="N62" i="4"/>
  <c r="N41" i="4"/>
  <c r="N104" i="4"/>
  <c r="N143" i="4"/>
  <c r="N86" i="4"/>
  <c r="N84" i="4"/>
  <c r="N105" i="4"/>
  <c r="N123" i="4"/>
  <c r="N96" i="4"/>
  <c r="N130" i="4"/>
  <c r="N121" i="4"/>
  <c r="N63" i="4"/>
  <c r="N101" i="4"/>
  <c r="N73" i="4"/>
  <c r="N127" i="4"/>
  <c r="N52" i="4"/>
  <c r="N103" i="4"/>
  <c r="N134" i="4"/>
  <c r="N65" i="4"/>
  <c r="N98" i="4"/>
  <c r="N49" i="4"/>
  <c r="N42" i="4"/>
  <c r="N72" i="4"/>
  <c r="N47" i="4"/>
  <c r="N44" i="4"/>
  <c r="N126" i="4"/>
  <c r="N4" i="4"/>
  <c r="N108" i="4"/>
  <c r="N46" i="4"/>
  <c r="N54" i="4"/>
  <c r="N45" i="4"/>
  <c r="N57" i="4"/>
  <c r="N88" i="4"/>
  <c r="N131" i="4"/>
  <c r="N113" i="4"/>
  <c r="N77" i="4"/>
  <c r="N50" i="4"/>
  <c r="N112" i="4"/>
  <c r="N87" i="4"/>
  <c r="N99" i="4"/>
  <c r="N140" i="4"/>
  <c r="N135" i="4"/>
  <c r="N79" i="4"/>
  <c r="N53" i="4"/>
  <c r="N66" i="4"/>
  <c r="N89" i="4"/>
  <c r="N147" i="4"/>
  <c r="N43" i="4"/>
  <c r="N125" i="4"/>
  <c r="N109" i="4"/>
  <c r="N128" i="4"/>
  <c r="N139" i="4"/>
  <c r="N132" i="4"/>
  <c r="N82" i="4"/>
  <c r="N107" i="4"/>
  <c r="N122" i="4"/>
  <c r="N76" i="4"/>
  <c r="N71" i="4"/>
  <c r="N94" i="4"/>
  <c r="N118" i="4"/>
  <c r="N115" i="4"/>
  <c r="N67" i="4"/>
  <c r="N146" i="4"/>
  <c r="N149" i="4"/>
  <c r="N90" i="4"/>
  <c r="N141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133" i="4"/>
  <c r="F11" i="6"/>
  <c r="F8" i="6"/>
  <c r="F9" i="6"/>
  <c r="F22" i="6"/>
  <c r="F4" i="6"/>
  <c r="F13" i="6"/>
  <c r="F17" i="6"/>
  <c r="F20" i="6"/>
  <c r="F5" i="6"/>
  <c r="F16" i="6"/>
  <c r="F6" i="6"/>
  <c r="F2" i="6"/>
  <c r="F7" i="6"/>
  <c r="F15" i="6"/>
  <c r="F25" i="6"/>
  <c r="F27" i="6"/>
  <c r="F28" i="6"/>
  <c r="F34" i="6"/>
  <c r="F18" i="6"/>
  <c r="F21" i="6"/>
  <c r="F31" i="6"/>
  <c r="F30" i="6"/>
  <c r="F12" i="6"/>
  <c r="D11" i="6"/>
  <c r="D8" i="6"/>
  <c r="D9" i="6"/>
  <c r="D22" i="6"/>
  <c r="D4" i="6"/>
  <c r="D13" i="6"/>
  <c r="D17" i="6"/>
  <c r="D20" i="6"/>
  <c r="D5" i="6"/>
  <c r="D16" i="6"/>
  <c r="D6" i="6"/>
  <c r="D2" i="6"/>
  <c r="D7" i="6"/>
  <c r="D15" i="6"/>
  <c r="D25" i="6"/>
  <c r="D19" i="6"/>
  <c r="D45" i="6"/>
  <c r="D27" i="6"/>
  <c r="D28" i="6"/>
  <c r="D34" i="6"/>
  <c r="D55" i="6"/>
  <c r="D18" i="6"/>
  <c r="D21" i="6"/>
  <c r="D31" i="6"/>
  <c r="D24" i="6"/>
  <c r="D32" i="6"/>
  <c r="D29" i="6"/>
  <c r="D33" i="6"/>
  <c r="D30" i="6"/>
  <c r="D58" i="6"/>
  <c r="D48" i="6"/>
  <c r="D23" i="6"/>
  <c r="D43" i="6"/>
  <c r="D12" i="6"/>
  <c r="D47" i="6"/>
  <c r="D46" i="6"/>
  <c r="D44" i="6"/>
  <c r="D49" i="6"/>
  <c r="D56" i="6"/>
  <c r="D57" i="6"/>
  <c r="D65" i="6"/>
  <c r="D35" i="6"/>
  <c r="D53" i="6"/>
  <c r="D63" i="6"/>
  <c r="D51" i="6"/>
  <c r="D50" i="6"/>
  <c r="D41" i="6"/>
  <c r="D36" i="6"/>
  <c r="D64" i="6"/>
  <c r="D62" i="6"/>
  <c r="D59" i="6"/>
  <c r="D66" i="6"/>
  <c r="D38" i="6"/>
  <c r="D67" i="6"/>
  <c r="D42" i="6"/>
  <c r="D37" i="6"/>
  <c r="D54" i="6"/>
  <c r="D61" i="6"/>
  <c r="D40" i="6"/>
  <c r="D39" i="6"/>
  <c r="D52" i="6"/>
  <c r="D60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0" i="6"/>
  <c r="C52" i="6"/>
  <c r="R151" i="4" l="1"/>
  <c r="I133" i="4" l="1"/>
  <c r="AE133" i="4" s="1"/>
  <c r="I62" i="4"/>
  <c r="AE62" i="4" s="1"/>
  <c r="L133" i="4"/>
  <c r="AF133" i="4" s="1"/>
  <c r="L62" i="4"/>
  <c r="AF62" i="4" s="1"/>
  <c r="I104" i="4"/>
  <c r="AE104" i="4" s="1"/>
  <c r="I41" i="4"/>
  <c r="AE41" i="4" s="1"/>
  <c r="I86" i="4"/>
  <c r="AE86" i="4" s="1"/>
  <c r="I143" i="4"/>
  <c r="AE143" i="4" s="1"/>
  <c r="I127" i="4"/>
  <c r="AE127" i="4" s="1"/>
  <c r="I147" i="4"/>
  <c r="AE147" i="4" s="1"/>
  <c r="I72" i="4"/>
  <c r="AE72" i="4" s="1"/>
  <c r="I45" i="4"/>
  <c r="AE45" i="4" s="1"/>
  <c r="I87" i="4"/>
  <c r="AE87" i="4" s="1"/>
  <c r="I132" i="4"/>
  <c r="AE132" i="4" s="1"/>
  <c r="I139" i="4"/>
  <c r="AE139" i="4" s="1"/>
  <c r="I53" i="4"/>
  <c r="AE53" i="4" s="1"/>
  <c r="I57" i="4"/>
  <c r="AE57" i="4" s="1"/>
  <c r="I98" i="4"/>
  <c r="AE98" i="4" s="1"/>
  <c r="I123" i="4"/>
  <c r="AE123" i="4" s="1"/>
  <c r="I42" i="4"/>
  <c r="AE42" i="4" s="1"/>
  <c r="I84" i="4"/>
  <c r="AE84" i="4" s="1"/>
  <c r="I47" i="4"/>
  <c r="AE47" i="4" s="1"/>
  <c r="I126" i="4"/>
  <c r="AE126" i="4" s="1"/>
  <c r="I65" i="4"/>
  <c r="AE65" i="4" s="1"/>
  <c r="I43" i="4"/>
  <c r="AE43" i="4" s="1"/>
  <c r="I135" i="4"/>
  <c r="AE135" i="4" s="1"/>
  <c r="I54" i="4"/>
  <c r="AE54" i="4" s="1"/>
  <c r="I73" i="4"/>
  <c r="AE73" i="4" s="1"/>
  <c r="I4" i="4"/>
  <c r="AE4" i="4" s="1"/>
  <c r="I121" i="4"/>
  <c r="AE121" i="4" s="1"/>
  <c r="I50" i="4"/>
  <c r="AE50" i="4" s="1"/>
  <c r="I44" i="4"/>
  <c r="AE44" i="4" s="1"/>
  <c r="I49" i="4"/>
  <c r="AE49" i="4" s="1"/>
  <c r="I52" i="4"/>
  <c r="AE52" i="4" s="1"/>
  <c r="I134" i="4"/>
  <c r="AE134" i="4" s="1"/>
  <c r="I79" i="4"/>
  <c r="AE79" i="4" s="1"/>
  <c r="I125" i="4"/>
  <c r="AE125" i="4" s="1"/>
  <c r="I88" i="4"/>
  <c r="AE88" i="4" s="1"/>
  <c r="I46" i="4"/>
  <c r="AE46" i="4" s="1"/>
  <c r="I103" i="4"/>
  <c r="AE103" i="4" s="1"/>
  <c r="I77" i="4"/>
  <c r="AE77" i="4" s="1"/>
  <c r="I112" i="4"/>
  <c r="AE112" i="4" s="1"/>
  <c r="I130" i="4"/>
  <c r="AE130" i="4" s="1"/>
  <c r="I128" i="4"/>
  <c r="AE128" i="4" s="1"/>
  <c r="I99" i="4"/>
  <c r="AE99" i="4" s="1"/>
  <c r="J37" i="4"/>
  <c r="J112" i="4"/>
  <c r="I105" i="4"/>
  <c r="AE105" i="4" s="1"/>
  <c r="I9" i="4"/>
  <c r="AE9" i="4" s="1"/>
  <c r="I148" i="4"/>
  <c r="AE148" i="4" s="1"/>
  <c r="I107" i="4"/>
  <c r="AE107" i="4" s="1"/>
  <c r="I33" i="4"/>
  <c r="AE33" i="4" s="1"/>
  <c r="I17" i="4"/>
  <c r="AE17" i="4" s="1"/>
  <c r="I56" i="4"/>
  <c r="AE56" i="4" s="1"/>
  <c r="I91" i="4"/>
  <c r="AE91" i="4" s="1"/>
  <c r="I25" i="4"/>
  <c r="AE25" i="4" s="1"/>
  <c r="I80" i="4"/>
  <c r="AE80" i="4" s="1"/>
  <c r="I146" i="4"/>
  <c r="AE146" i="4" s="1"/>
  <c r="I64" i="4"/>
  <c r="AE64" i="4" s="1"/>
  <c r="I74" i="4"/>
  <c r="AE74" i="4" s="1"/>
  <c r="I94" i="4"/>
  <c r="AE94" i="4" s="1"/>
  <c r="I81" i="4"/>
  <c r="AE81" i="4" s="1"/>
  <c r="I95" i="4"/>
  <c r="AE95" i="4" s="1"/>
  <c r="I102" i="4"/>
  <c r="AE102" i="4" s="1"/>
  <c r="I31" i="4"/>
  <c r="AE31" i="4" s="1"/>
  <c r="I23" i="4"/>
  <c r="AE23" i="4" s="1"/>
  <c r="I15" i="4"/>
  <c r="AE15" i="4" s="1"/>
  <c r="I7" i="4"/>
  <c r="AE7" i="4" s="1"/>
  <c r="I115" i="4"/>
  <c r="AE115" i="4" s="1"/>
  <c r="I66" i="4"/>
  <c r="AE66" i="4" s="1"/>
  <c r="I144" i="4"/>
  <c r="AE144" i="4" s="1"/>
  <c r="I75" i="4"/>
  <c r="AE75" i="4" s="1"/>
  <c r="I137" i="4"/>
  <c r="AE137" i="4" s="1"/>
  <c r="I55" i="4"/>
  <c r="AE55" i="4" s="1"/>
  <c r="I97" i="4"/>
  <c r="AE97" i="4" s="1"/>
  <c r="I110" i="4"/>
  <c r="AE110" i="4" s="1"/>
  <c r="I35" i="4"/>
  <c r="AE35" i="4" s="1"/>
  <c r="I26" i="4"/>
  <c r="AE26" i="4" s="1"/>
  <c r="I18" i="4"/>
  <c r="AE18" i="4" s="1"/>
  <c r="I149" i="4"/>
  <c r="AE149" i="4" s="1"/>
  <c r="I119" i="4"/>
  <c r="AE119" i="4" s="1"/>
  <c r="I145" i="4"/>
  <c r="AE145" i="4" s="1"/>
  <c r="I83" i="4"/>
  <c r="AE83" i="4" s="1"/>
  <c r="I116" i="4"/>
  <c r="AE116" i="4" s="1"/>
  <c r="I32" i="4"/>
  <c r="AE32" i="4" s="1"/>
  <c r="I24" i="4"/>
  <c r="AE24" i="4" s="1"/>
  <c r="I8" i="4"/>
  <c r="AE8" i="4" s="1"/>
  <c r="I67" i="4"/>
  <c r="AE67" i="4" s="1"/>
  <c r="I89" i="4"/>
  <c r="AE89" i="4" s="1"/>
  <c r="I131" i="4"/>
  <c r="AE131" i="4" s="1"/>
  <c r="I29" i="4"/>
  <c r="AE29" i="4" s="1"/>
  <c r="I85" i="4"/>
  <c r="AE85" i="4" s="1"/>
  <c r="I58" i="4"/>
  <c r="AE58" i="4" s="1"/>
  <c r="I114" i="4"/>
  <c r="AE114" i="4" s="1"/>
  <c r="I39" i="4"/>
  <c r="AE39" i="4" s="1"/>
  <c r="I68" i="4"/>
  <c r="AE68" i="4" s="1"/>
  <c r="I108" i="4"/>
  <c r="AE108" i="4" s="1"/>
  <c r="I63" i="4"/>
  <c r="AE63" i="4" s="1"/>
  <c r="I51" i="4"/>
  <c r="AE51" i="4" s="1"/>
  <c r="I3" i="4"/>
  <c r="AE3" i="4" s="1"/>
  <c r="I142" i="4"/>
  <c r="AE142" i="4" s="1"/>
  <c r="I150" i="4"/>
  <c r="AE150" i="4" s="1"/>
  <c r="I48" i="4"/>
  <c r="AE48" i="4" s="1"/>
  <c r="I138" i="4"/>
  <c r="AE138" i="4" s="1"/>
  <c r="I13" i="4"/>
  <c r="AE13" i="4" s="1"/>
  <c r="I124" i="4"/>
  <c r="AE124" i="4" s="1"/>
  <c r="I5" i="4"/>
  <c r="AE5" i="4" s="1"/>
  <c r="I92" i="4"/>
  <c r="AE92" i="4" s="1"/>
  <c r="I38" i="4"/>
  <c r="AE38" i="4" s="1"/>
  <c r="I30" i="4"/>
  <c r="AE30" i="4" s="1"/>
  <c r="I6" i="4"/>
  <c r="AE6" i="4" s="1"/>
  <c r="I118" i="4"/>
  <c r="AE118" i="4" s="1"/>
  <c r="I129" i="4"/>
  <c r="AE129" i="4" s="1"/>
  <c r="I136" i="4"/>
  <c r="AE136" i="4" s="1"/>
  <c r="I61" i="4"/>
  <c r="AE61" i="4" s="1"/>
  <c r="I36" i="4"/>
  <c r="AE36" i="4" s="1"/>
  <c r="I28" i="4"/>
  <c r="AE28" i="4" s="1"/>
  <c r="I12" i="4"/>
  <c r="AE12" i="4" s="1"/>
  <c r="I71" i="4"/>
  <c r="AE71" i="4" s="1"/>
  <c r="I109" i="4"/>
  <c r="AE109" i="4" s="1"/>
  <c r="I100" i="4"/>
  <c r="AE100" i="4" s="1"/>
  <c r="I117" i="4"/>
  <c r="AE117" i="4" s="1"/>
  <c r="I113" i="4"/>
  <c r="AE113" i="4" s="1"/>
  <c r="I37" i="4"/>
  <c r="AE37" i="4" s="1"/>
  <c r="I93" i="4"/>
  <c r="AE93" i="4" s="1"/>
  <c r="I120" i="4"/>
  <c r="AE120" i="4" s="1"/>
  <c r="I106" i="4"/>
  <c r="AE106" i="4" s="1"/>
  <c r="I60" i="4"/>
  <c r="AE60" i="4" s="1"/>
  <c r="I27" i="4"/>
  <c r="AE27" i="4" s="1"/>
  <c r="I19" i="4"/>
  <c r="AE19" i="4" s="1"/>
  <c r="I11" i="4"/>
  <c r="AE11" i="4" s="1"/>
  <c r="I90" i="4"/>
  <c r="AE90" i="4" s="1"/>
  <c r="I76" i="4"/>
  <c r="AE76" i="4" s="1"/>
  <c r="I140" i="4"/>
  <c r="AE140" i="4" s="1"/>
  <c r="I96" i="4"/>
  <c r="AE96" i="4" s="1"/>
  <c r="I34" i="4"/>
  <c r="AE34" i="4" s="1"/>
  <c r="I10" i="4"/>
  <c r="AE10" i="4" s="1"/>
  <c r="I122" i="4"/>
  <c r="AE122" i="4" s="1"/>
  <c r="I70" i="4"/>
  <c r="AE70" i="4" s="1"/>
  <c r="I40" i="4"/>
  <c r="AE40" i="4" s="1"/>
  <c r="I16" i="4"/>
  <c r="AE16" i="4" s="1"/>
  <c r="I82" i="4"/>
  <c r="AE82" i="4" s="1"/>
  <c r="I69" i="4"/>
  <c r="AE69" i="4" s="1"/>
  <c r="I21" i="4"/>
  <c r="AE21" i="4" s="1"/>
  <c r="I101" i="4"/>
  <c r="AE101" i="4" s="1"/>
  <c r="I22" i="4"/>
  <c r="AE22" i="4" s="1"/>
  <c r="I14" i="4"/>
  <c r="AE14" i="4" s="1"/>
  <c r="I78" i="4"/>
  <c r="AE78" i="4" s="1"/>
  <c r="I59" i="4"/>
  <c r="AE59" i="4" s="1"/>
  <c r="I20" i="4"/>
  <c r="AE20" i="4" s="1"/>
  <c r="I141" i="4"/>
  <c r="AE141" i="4" s="1"/>
  <c r="J80" i="4"/>
  <c r="J97" i="4"/>
  <c r="L102" i="4"/>
  <c r="AF102" i="4" s="1"/>
  <c r="K150" i="4"/>
  <c r="J100" i="4"/>
  <c r="L106" i="4"/>
  <c r="AF106" i="4" s="1"/>
  <c r="J75" i="4"/>
  <c r="L74" i="4"/>
  <c r="AF74" i="4" s="1"/>
  <c r="K120" i="4"/>
  <c r="J48" i="4"/>
  <c r="K92" i="4"/>
  <c r="J78" i="4"/>
  <c r="L138" i="4"/>
  <c r="AF138" i="4" s="1"/>
  <c r="K85" i="4"/>
  <c r="K93" i="4"/>
  <c r="K68" i="4"/>
  <c r="J60" i="4"/>
  <c r="L145" i="4"/>
  <c r="AF145" i="4" s="1"/>
  <c r="K144" i="4"/>
  <c r="J95" i="4"/>
  <c r="J58" i="4"/>
  <c r="J129" i="4"/>
  <c r="L120" i="4"/>
  <c r="AF120" i="4" s="1"/>
  <c r="L142" i="4"/>
  <c r="AF142" i="4" s="1"/>
  <c r="L92" i="4"/>
  <c r="AF92" i="4" s="1"/>
  <c r="L85" i="4"/>
  <c r="AF85" i="4" s="1"/>
  <c r="L83" i="4"/>
  <c r="AF83" i="4" s="1"/>
  <c r="L93" i="4"/>
  <c r="AF93" i="4" s="1"/>
  <c r="J3" i="4"/>
  <c r="L68" i="4"/>
  <c r="AF68" i="4" s="1"/>
  <c r="J55" i="4"/>
  <c r="K117" i="4"/>
  <c r="K114" i="4"/>
  <c r="J110" i="4"/>
  <c r="L144" i="4"/>
  <c r="AF144" i="4" s="1"/>
  <c r="K95" i="4"/>
  <c r="K70" i="4"/>
  <c r="J106" i="4"/>
  <c r="J124" i="4"/>
  <c r="L81" i="4"/>
  <c r="AF81" i="4" s="1"/>
  <c r="L117" i="4"/>
  <c r="AF117" i="4" s="1"/>
  <c r="L114" i="4"/>
  <c r="AF114" i="4" s="1"/>
  <c r="L136" i="4"/>
  <c r="AF136" i="4" s="1"/>
  <c r="K106" i="4"/>
  <c r="K74" i="4"/>
  <c r="J120" i="4"/>
  <c r="L51" i="4"/>
  <c r="AF51" i="4" s="1"/>
  <c r="J92" i="4"/>
  <c r="K138" i="4"/>
  <c r="J85" i="4"/>
  <c r="L119" i="4"/>
  <c r="AF119" i="4" s="1"/>
  <c r="J93" i="4"/>
  <c r="K124" i="4"/>
  <c r="J68" i="4"/>
  <c r="K51" i="4"/>
  <c r="L124" i="4"/>
  <c r="AF124" i="4" s="1"/>
  <c r="J119" i="4"/>
  <c r="J81" i="4"/>
  <c r="L137" i="4"/>
  <c r="AF137" i="4" s="1"/>
  <c r="L78" i="4"/>
  <c r="AF78" i="4" s="1"/>
  <c r="J136" i="4"/>
  <c r="K137" i="4"/>
  <c r="L55" i="4"/>
  <c r="AF55" i="4" s="1"/>
  <c r="K3" i="4"/>
  <c r="K78" i="4"/>
  <c r="K75" i="4"/>
  <c r="L70" i="4"/>
  <c r="AF70" i="4" s="1"/>
  <c r="L58" i="4"/>
  <c r="AF58" i="4" s="1"/>
  <c r="L60" i="4"/>
  <c r="AF60" i="4" s="1"/>
  <c r="J102" i="4"/>
  <c r="L91" i="4"/>
  <c r="AF91" i="4" s="1"/>
  <c r="L148" i="4"/>
  <c r="AF148" i="4" s="1"/>
  <c r="L64" i="4"/>
  <c r="AF64" i="4" s="1"/>
  <c r="L80" i="4"/>
  <c r="AF80" i="4" s="1"/>
  <c r="L56" i="4"/>
  <c r="AF56" i="4" s="1"/>
  <c r="K91" i="4"/>
  <c r="K148" i="4"/>
  <c r="K64" i="4"/>
  <c r="K80" i="4"/>
  <c r="K56" i="4"/>
  <c r="L129" i="4"/>
  <c r="AF129" i="4" s="1"/>
  <c r="J117" i="4"/>
  <c r="K81" i="4"/>
  <c r="J51" i="4"/>
  <c r="K129" i="4"/>
  <c r="J145" i="4"/>
  <c r="L59" i="4"/>
  <c r="AF59" i="4" s="1"/>
  <c r="L75" i="4"/>
  <c r="AF75" i="4" s="1"/>
  <c r="L150" i="4"/>
  <c r="AF150" i="4" s="1"/>
  <c r="K102" i="4"/>
  <c r="K58" i="4"/>
  <c r="J138" i="4"/>
  <c r="J144" i="4"/>
  <c r="J70" i="4"/>
  <c r="J83" i="4"/>
  <c r="K59" i="4"/>
  <c r="J59" i="4"/>
  <c r="J56" i="4"/>
  <c r="K97" i="4"/>
  <c r="J61" i="4"/>
  <c r="J69" i="4"/>
  <c r="J64" i="4"/>
  <c r="K60" i="4"/>
  <c r="L97" i="4"/>
  <c r="AF97" i="4" s="1"/>
  <c r="L116" i="4"/>
  <c r="AF116" i="4" s="1"/>
  <c r="L48" i="4"/>
  <c r="AF48" i="4" s="1"/>
  <c r="L61" i="4"/>
  <c r="AF61" i="4" s="1"/>
  <c r="L110" i="4"/>
  <c r="AF110" i="4" s="1"/>
  <c r="L69" i="4"/>
  <c r="AF69" i="4" s="1"/>
  <c r="K116" i="4"/>
  <c r="K48" i="4"/>
  <c r="K61" i="4"/>
  <c r="K110" i="4"/>
  <c r="K69" i="4"/>
  <c r="K119" i="4"/>
  <c r="J74" i="4"/>
  <c r="L100" i="4"/>
  <c r="AF100" i="4" s="1"/>
  <c r="K145" i="4"/>
  <c r="J148" i="4"/>
  <c r="K100" i="4"/>
  <c r="K83" i="4"/>
  <c r="K142" i="4"/>
  <c r="K136" i="4"/>
  <c r="J150" i="4"/>
  <c r="L3" i="4"/>
  <c r="AF3" i="4" s="1"/>
  <c r="J142" i="4"/>
  <c r="J137" i="4"/>
  <c r="K55" i="4"/>
  <c r="J91" i="4"/>
  <c r="J116" i="4"/>
  <c r="J114" i="4"/>
  <c r="L95" i="4"/>
  <c r="AF95" i="4" s="1"/>
  <c r="G36" i="4"/>
  <c r="H37" i="4"/>
  <c r="O151" i="4"/>
  <c r="H104" i="4"/>
  <c r="G148" i="4"/>
  <c r="G145" i="4"/>
  <c r="G60" i="4"/>
  <c r="G58" i="4"/>
  <c r="G116" i="4"/>
  <c r="G81" i="4"/>
  <c r="H145" i="4"/>
  <c r="H144" i="4"/>
  <c r="G106" i="4"/>
  <c r="G74" i="4"/>
  <c r="H120" i="4"/>
  <c r="H51" i="4"/>
  <c r="H92" i="4"/>
  <c r="G124" i="4"/>
  <c r="H68" i="4"/>
  <c r="G61" i="4"/>
  <c r="H102" i="4"/>
  <c r="G114" i="4"/>
  <c r="G95" i="4"/>
  <c r="G117" i="4"/>
  <c r="G70" i="4"/>
  <c r="H136" i="4"/>
  <c r="G92" i="4"/>
  <c r="G85" i="4"/>
  <c r="H93" i="4"/>
  <c r="G68" i="4"/>
  <c r="H138" i="4"/>
  <c r="G93" i="4"/>
  <c r="G150" i="4"/>
  <c r="H117" i="4"/>
  <c r="H74" i="4"/>
  <c r="H85" i="4"/>
  <c r="H119" i="4"/>
  <c r="H114" i="4"/>
  <c r="G144" i="4"/>
  <c r="H106" i="4"/>
  <c r="G138" i="4"/>
  <c r="H83" i="4"/>
  <c r="F133" i="4"/>
  <c r="G120" i="4"/>
  <c r="H142" i="4"/>
  <c r="G97" i="4"/>
  <c r="H100" i="4"/>
  <c r="G80" i="4"/>
  <c r="G69" i="4"/>
  <c r="G100" i="4"/>
  <c r="G142" i="4"/>
  <c r="H137" i="4"/>
  <c r="H78" i="4"/>
  <c r="G110" i="4"/>
  <c r="G91" i="4"/>
  <c r="H81" i="4"/>
  <c r="H129" i="4"/>
  <c r="G129" i="4"/>
  <c r="H59" i="4"/>
  <c r="H3" i="4"/>
  <c r="G137" i="4"/>
  <c r="H70" i="4"/>
  <c r="G64" i="4"/>
  <c r="H91" i="4"/>
  <c r="H116" i="4"/>
  <c r="H148" i="4"/>
  <c r="H48" i="4"/>
  <c r="H64" i="4"/>
  <c r="H61" i="4"/>
  <c r="H80" i="4"/>
  <c r="H110" i="4"/>
  <c r="H56" i="4"/>
  <c r="H69" i="4"/>
  <c r="H124" i="4"/>
  <c r="G78" i="4"/>
  <c r="G55" i="4"/>
  <c r="G3" i="4"/>
  <c r="G51" i="4"/>
  <c r="G83" i="4"/>
  <c r="G136" i="4"/>
  <c r="H58" i="4"/>
  <c r="G102" i="4"/>
  <c r="H60" i="4"/>
  <c r="G56" i="4"/>
  <c r="H95" i="4"/>
  <c r="H97" i="4"/>
  <c r="G75" i="4"/>
  <c r="G119" i="4"/>
  <c r="H75" i="4"/>
  <c r="H55" i="4"/>
  <c r="G59" i="4"/>
  <c r="H150" i="4"/>
  <c r="G48" i="4"/>
  <c r="F49" i="4"/>
  <c r="AD49" i="4" s="1"/>
  <c r="H36" i="4"/>
  <c r="G133" i="4"/>
  <c r="F103" i="4"/>
  <c r="AD103" i="4" s="1"/>
  <c r="G37" i="4"/>
  <c r="G25" i="4"/>
  <c r="H31" i="4"/>
  <c r="G33" i="4"/>
  <c r="H30" i="4"/>
  <c r="G40" i="4"/>
  <c r="G32" i="4"/>
  <c r="F147" i="4"/>
  <c r="H39" i="4"/>
  <c r="H35" i="4"/>
  <c r="H27" i="4"/>
  <c r="G29" i="4"/>
  <c r="H38" i="4"/>
  <c r="H34" i="4"/>
  <c r="H26" i="4"/>
  <c r="G28" i="4"/>
  <c r="G24" i="4"/>
  <c r="F31" i="4"/>
  <c r="H133" i="4"/>
  <c r="H33" i="4"/>
  <c r="H29" i="4"/>
  <c r="H25" i="4"/>
  <c r="G39" i="4"/>
  <c r="G35" i="4"/>
  <c r="G31" i="4"/>
  <c r="G27" i="4"/>
  <c r="F33" i="4"/>
  <c r="AD33" i="4" s="1"/>
  <c r="F115" i="4"/>
  <c r="AD115" i="4" s="1"/>
  <c r="H40" i="4"/>
  <c r="H32" i="4"/>
  <c r="H28" i="4"/>
  <c r="H24" i="4"/>
  <c r="G38" i="4"/>
  <c r="G34" i="4"/>
  <c r="G30" i="4"/>
  <c r="G26" i="4"/>
  <c r="F32" i="4"/>
  <c r="AD32" i="4" s="1"/>
  <c r="J24" i="4"/>
  <c r="J42" i="4"/>
  <c r="F39" i="4"/>
  <c r="L39" i="4"/>
  <c r="AF39" i="4" s="1"/>
  <c r="L35" i="4"/>
  <c r="AF35" i="4" s="1"/>
  <c r="L31" i="4"/>
  <c r="AF31" i="4" s="1"/>
  <c r="L27" i="4"/>
  <c r="AF27" i="4" s="1"/>
  <c r="K133" i="4"/>
  <c r="K37" i="4"/>
  <c r="K33" i="4"/>
  <c r="K29" i="4"/>
  <c r="K25" i="4"/>
  <c r="J39" i="4"/>
  <c r="J35" i="4"/>
  <c r="J31" i="4"/>
  <c r="J27" i="4"/>
  <c r="F37" i="4"/>
  <c r="L38" i="4"/>
  <c r="AF38" i="4" s="1"/>
  <c r="L34" i="4"/>
  <c r="AF34" i="4" s="1"/>
  <c r="L30" i="4"/>
  <c r="AF30" i="4" s="1"/>
  <c r="L26" i="4"/>
  <c r="AF26" i="4" s="1"/>
  <c r="K40" i="4"/>
  <c r="K36" i="4"/>
  <c r="K32" i="4"/>
  <c r="K28" i="4"/>
  <c r="K24" i="4"/>
  <c r="J38" i="4"/>
  <c r="J34" i="4"/>
  <c r="J30" i="4"/>
  <c r="J26" i="4"/>
  <c r="F22" i="4"/>
  <c r="L37" i="4"/>
  <c r="AF37" i="4" s="1"/>
  <c r="L33" i="4"/>
  <c r="AF33" i="4" s="1"/>
  <c r="L29" i="4"/>
  <c r="AF29" i="4" s="1"/>
  <c r="L25" i="4"/>
  <c r="AF25" i="4" s="1"/>
  <c r="K39" i="4"/>
  <c r="K35" i="4"/>
  <c r="K31" i="4"/>
  <c r="K27" i="4"/>
  <c r="J133" i="4"/>
  <c r="J33" i="4"/>
  <c r="J29" i="4"/>
  <c r="J25" i="4"/>
  <c r="L40" i="4"/>
  <c r="AF40" i="4" s="1"/>
  <c r="L36" i="4"/>
  <c r="AF36" i="4" s="1"/>
  <c r="L32" i="4"/>
  <c r="AF32" i="4" s="1"/>
  <c r="L28" i="4"/>
  <c r="AF28" i="4" s="1"/>
  <c r="L24" i="4"/>
  <c r="AF24" i="4" s="1"/>
  <c r="K38" i="4"/>
  <c r="K34" i="4"/>
  <c r="K30" i="4"/>
  <c r="K26" i="4"/>
  <c r="J40" i="4"/>
  <c r="J36" i="4"/>
  <c r="J32" i="4"/>
  <c r="J28" i="4"/>
  <c r="F113" i="4"/>
  <c r="F29" i="4"/>
  <c r="F84" i="4"/>
  <c r="AD84" i="4" s="1"/>
  <c r="F87" i="4"/>
  <c r="F40" i="4"/>
  <c r="F35" i="4"/>
  <c r="AD35" i="4" s="1"/>
  <c r="F5" i="4"/>
  <c r="F47" i="4"/>
  <c r="AD47" i="4" s="1"/>
  <c r="F134" i="4"/>
  <c r="F73" i="4"/>
  <c r="F27" i="4"/>
  <c r="F16" i="4"/>
  <c r="AD16" i="4" s="1"/>
  <c r="F28" i="4"/>
  <c r="F24" i="4"/>
  <c r="AD24" i="4" s="1"/>
  <c r="F122" i="4"/>
  <c r="L46" i="4"/>
  <c r="AF46" i="4" s="1"/>
  <c r="K62" i="4"/>
  <c r="K46" i="4"/>
  <c r="K86" i="4"/>
  <c r="L7" i="4"/>
  <c r="AF7" i="4" s="1"/>
  <c r="L66" i="4"/>
  <c r="AF66" i="4" s="1"/>
  <c r="L86" i="4"/>
  <c r="AF86" i="4" s="1"/>
  <c r="J94" i="4"/>
  <c r="J79" i="4"/>
  <c r="K23" i="4"/>
  <c r="K49" i="4"/>
  <c r="L22" i="4"/>
  <c r="AF22" i="4" s="1"/>
  <c r="L14" i="4"/>
  <c r="AF14" i="4" s="1"/>
  <c r="L6" i="4"/>
  <c r="AF6" i="4" s="1"/>
  <c r="L118" i="4"/>
  <c r="AF118" i="4" s="1"/>
  <c r="L139" i="4"/>
  <c r="AF139" i="4" s="1"/>
  <c r="L53" i="4"/>
  <c r="AF53" i="4" s="1"/>
  <c r="L88" i="4"/>
  <c r="AF88" i="4" s="1"/>
  <c r="L103" i="4"/>
  <c r="AF103" i="4" s="1"/>
  <c r="J9" i="4"/>
  <c r="J107" i="4"/>
  <c r="J87" i="4"/>
  <c r="J72" i="4"/>
  <c r="J121" i="4"/>
  <c r="K19" i="4"/>
  <c r="K90" i="4"/>
  <c r="K125" i="4"/>
  <c r="K88" i="4"/>
  <c r="K103" i="4"/>
  <c r="L15" i="4"/>
  <c r="AF15" i="4" s="1"/>
  <c r="L132" i="4"/>
  <c r="AF132" i="4" s="1"/>
  <c r="L49" i="4"/>
  <c r="AF49" i="4" s="1"/>
  <c r="J4" i="4"/>
  <c r="K7" i="4"/>
  <c r="K50" i="4"/>
  <c r="K63" i="4"/>
  <c r="K98" i="4"/>
  <c r="K57" i="4"/>
  <c r="K77" i="4"/>
  <c r="K43" i="4"/>
  <c r="K149" i="4"/>
  <c r="K14" i="4"/>
  <c r="J41" i="4"/>
  <c r="J73" i="4"/>
  <c r="J126" i="4"/>
  <c r="J135" i="4"/>
  <c r="J82" i="4"/>
  <c r="J8" i="4"/>
  <c r="J20" i="4"/>
  <c r="L63" i="4"/>
  <c r="AF63" i="4" s="1"/>
  <c r="L47" i="4"/>
  <c r="AF47" i="4" s="1"/>
  <c r="L108" i="4"/>
  <c r="AF108" i="4" s="1"/>
  <c r="K111" i="4"/>
  <c r="K123" i="4"/>
  <c r="K52" i="4"/>
  <c r="K47" i="4"/>
  <c r="K99" i="4"/>
  <c r="K139" i="4"/>
  <c r="K118" i="4"/>
  <c r="K10" i="4"/>
  <c r="K18" i="4"/>
  <c r="J84" i="4"/>
  <c r="J134" i="4"/>
  <c r="J54" i="4"/>
  <c r="J131" i="4"/>
  <c r="J89" i="4"/>
  <c r="J71" i="4"/>
  <c r="J141" i="4"/>
  <c r="J16" i="4"/>
  <c r="L111" i="4"/>
  <c r="AF111" i="4" s="1"/>
  <c r="S111" i="4" s="1"/>
  <c r="L123" i="4"/>
  <c r="AF123" i="4" s="1"/>
  <c r="L52" i="4"/>
  <c r="AF52" i="4" s="1"/>
  <c r="L57" i="4"/>
  <c r="AF57" i="4" s="1"/>
  <c r="K143" i="4"/>
  <c r="K108" i="4"/>
  <c r="K53" i="4"/>
  <c r="K122" i="4"/>
  <c r="K6" i="4"/>
  <c r="K22" i="4"/>
  <c r="J130" i="4"/>
  <c r="J109" i="4"/>
  <c r="J67" i="4"/>
  <c r="J12" i="4"/>
  <c r="L143" i="4"/>
  <c r="AF143" i="4" s="1"/>
  <c r="L98" i="4"/>
  <c r="AF98" i="4" s="1"/>
  <c r="L77" i="4"/>
  <c r="AF77" i="4" s="1"/>
  <c r="K41" i="4"/>
  <c r="L19" i="4"/>
  <c r="AF19" i="4" s="1"/>
  <c r="L11" i="4"/>
  <c r="AF11" i="4" s="1"/>
  <c r="L90" i="4"/>
  <c r="AF90" i="4" s="1"/>
  <c r="L76" i="4"/>
  <c r="AF76" i="4" s="1"/>
  <c r="L125" i="4"/>
  <c r="AF125" i="4" s="1"/>
  <c r="L140" i="4"/>
  <c r="AF140" i="4" s="1"/>
  <c r="L101" i="4"/>
  <c r="AF101" i="4" s="1"/>
  <c r="J21" i="4"/>
  <c r="J5" i="4"/>
  <c r="J128" i="4"/>
  <c r="J113" i="4"/>
  <c r="J105" i="4"/>
  <c r="K15" i="4"/>
  <c r="K115" i="4"/>
  <c r="K66" i="4"/>
  <c r="K101" i="4"/>
  <c r="L23" i="4"/>
  <c r="AF23" i="4" s="1"/>
  <c r="L115" i="4"/>
  <c r="AF115" i="4" s="1"/>
  <c r="L50" i="4"/>
  <c r="AF50" i="4" s="1"/>
  <c r="J13" i="4"/>
  <c r="J127" i="4"/>
  <c r="K132" i="4"/>
  <c r="L18" i="4"/>
  <c r="AF18" i="4" s="1"/>
  <c r="L10" i="4"/>
  <c r="AF10" i="4" s="1"/>
  <c r="L149" i="4"/>
  <c r="AF149" i="4" s="1"/>
  <c r="L122" i="4"/>
  <c r="AF122" i="4" s="1"/>
  <c r="L43" i="4"/>
  <c r="AF43" i="4" s="1"/>
  <c r="L99" i="4"/>
  <c r="AF99" i="4" s="1"/>
  <c r="L44" i="4"/>
  <c r="AF44" i="4" s="1"/>
  <c r="L96" i="4"/>
  <c r="AF96" i="4" s="1"/>
  <c r="J17" i="4"/>
  <c r="J146" i="4"/>
  <c r="J147" i="4"/>
  <c r="J45" i="4"/>
  <c r="J65" i="4"/>
  <c r="J104" i="4"/>
  <c r="K11" i="4"/>
  <c r="K76" i="4"/>
  <c r="K140" i="4"/>
  <c r="K44" i="4"/>
  <c r="K96" i="4"/>
  <c r="L21" i="4"/>
  <c r="AF21" i="4" s="1"/>
  <c r="L17" i="4"/>
  <c r="AF17" i="4" s="1"/>
  <c r="L13" i="4"/>
  <c r="AF13" i="4" s="1"/>
  <c r="L9" i="4"/>
  <c r="AF9" i="4" s="1"/>
  <c r="L5" i="4"/>
  <c r="AF5" i="4" s="1"/>
  <c r="L146" i="4"/>
  <c r="AF146" i="4" s="1"/>
  <c r="L94" i="4"/>
  <c r="AF94" i="4" s="1"/>
  <c r="L107" i="4"/>
  <c r="AF107" i="4" s="1"/>
  <c r="L128" i="4"/>
  <c r="AF128" i="4" s="1"/>
  <c r="L147" i="4"/>
  <c r="AF147" i="4" s="1"/>
  <c r="L79" i="4"/>
  <c r="AF79" i="4" s="1"/>
  <c r="L87" i="4"/>
  <c r="AF87" i="4" s="1"/>
  <c r="L113" i="4"/>
  <c r="AF113" i="4" s="1"/>
  <c r="L45" i="4"/>
  <c r="AF45" i="4" s="1"/>
  <c r="L4" i="4"/>
  <c r="AF4" i="4" s="1"/>
  <c r="L72" i="4"/>
  <c r="AF72" i="4" s="1"/>
  <c r="L65" i="4"/>
  <c r="AF65" i="4" s="1"/>
  <c r="L127" i="4"/>
  <c r="AF127" i="4" s="1"/>
  <c r="L121" i="4"/>
  <c r="AF121" i="4" s="1"/>
  <c r="L105" i="4"/>
  <c r="AF105" i="4" s="1"/>
  <c r="L104" i="4"/>
  <c r="AF104" i="4" s="1"/>
  <c r="J23" i="4"/>
  <c r="J19" i="4"/>
  <c r="J15" i="4"/>
  <c r="J11" i="4"/>
  <c r="J7" i="4"/>
  <c r="J90" i="4"/>
  <c r="J115" i="4"/>
  <c r="J76" i="4"/>
  <c r="J132" i="4"/>
  <c r="J125" i="4"/>
  <c r="J66" i="4"/>
  <c r="J140" i="4"/>
  <c r="J50" i="4"/>
  <c r="J88" i="4"/>
  <c r="J46" i="4"/>
  <c r="J44" i="4"/>
  <c r="J49" i="4"/>
  <c r="J103" i="4"/>
  <c r="J101" i="4"/>
  <c r="J96" i="4"/>
  <c r="J86" i="4"/>
  <c r="J62" i="4"/>
  <c r="K21" i="4"/>
  <c r="K17" i="4"/>
  <c r="K13" i="4"/>
  <c r="K9" i="4"/>
  <c r="K5" i="4"/>
  <c r="K146" i="4"/>
  <c r="K94" i="4"/>
  <c r="K107" i="4"/>
  <c r="K128" i="4"/>
  <c r="K147" i="4"/>
  <c r="K79" i="4"/>
  <c r="K87" i="4"/>
  <c r="K113" i="4"/>
  <c r="K45" i="4"/>
  <c r="K4" i="4"/>
  <c r="K72" i="4"/>
  <c r="K65" i="4"/>
  <c r="K127" i="4"/>
  <c r="K121" i="4"/>
  <c r="K105" i="4"/>
  <c r="K104" i="4"/>
  <c r="L20" i="4"/>
  <c r="AF20" i="4" s="1"/>
  <c r="L16" i="4"/>
  <c r="AF16" i="4" s="1"/>
  <c r="L12" i="4"/>
  <c r="AF12" i="4" s="1"/>
  <c r="L8" i="4"/>
  <c r="AF8" i="4" s="1"/>
  <c r="L141" i="4"/>
  <c r="AF141" i="4" s="1"/>
  <c r="L67" i="4"/>
  <c r="AF67" i="4" s="1"/>
  <c r="L71" i="4"/>
  <c r="AF71" i="4" s="1"/>
  <c r="L82" i="4"/>
  <c r="AF82" i="4" s="1"/>
  <c r="L109" i="4"/>
  <c r="AF109" i="4" s="1"/>
  <c r="L89" i="4"/>
  <c r="AF89" i="4" s="1"/>
  <c r="L135" i="4"/>
  <c r="AF135" i="4" s="1"/>
  <c r="L112" i="4"/>
  <c r="AF112" i="4" s="1"/>
  <c r="L131" i="4"/>
  <c r="AF131" i="4" s="1"/>
  <c r="L54" i="4"/>
  <c r="AF54" i="4" s="1"/>
  <c r="L126" i="4"/>
  <c r="AF126" i="4" s="1"/>
  <c r="L42" i="4"/>
  <c r="AF42" i="4" s="1"/>
  <c r="L134" i="4"/>
  <c r="AF134" i="4" s="1"/>
  <c r="L73" i="4"/>
  <c r="AF73" i="4" s="1"/>
  <c r="L130" i="4"/>
  <c r="AF130" i="4" s="1"/>
  <c r="L84" i="4"/>
  <c r="AF84" i="4" s="1"/>
  <c r="L41" i="4"/>
  <c r="AF41" i="4" s="1"/>
  <c r="J22" i="4"/>
  <c r="J18" i="4"/>
  <c r="J14" i="4"/>
  <c r="J10" i="4"/>
  <c r="J6" i="4"/>
  <c r="J149" i="4"/>
  <c r="J118" i="4"/>
  <c r="J122" i="4"/>
  <c r="J139" i="4"/>
  <c r="J43" i="4"/>
  <c r="J53" i="4"/>
  <c r="J99" i="4"/>
  <c r="J77" i="4"/>
  <c r="J57" i="4"/>
  <c r="J108" i="4"/>
  <c r="J47" i="4"/>
  <c r="J98" i="4"/>
  <c r="J52" i="4"/>
  <c r="J63" i="4"/>
  <c r="J123" i="4"/>
  <c r="J143" i="4"/>
  <c r="J111" i="4"/>
  <c r="K20" i="4"/>
  <c r="K16" i="4"/>
  <c r="K12" i="4"/>
  <c r="K8" i="4"/>
  <c r="K141" i="4"/>
  <c r="K67" i="4"/>
  <c r="K71" i="4"/>
  <c r="K82" i="4"/>
  <c r="K109" i="4"/>
  <c r="K89" i="4"/>
  <c r="K135" i="4"/>
  <c r="K112" i="4"/>
  <c r="K131" i="4"/>
  <c r="K54" i="4"/>
  <c r="K126" i="4"/>
  <c r="K42" i="4"/>
  <c r="K134" i="4"/>
  <c r="K73" i="4"/>
  <c r="K130" i="4"/>
  <c r="K84" i="4"/>
  <c r="H86" i="4"/>
  <c r="G104" i="4"/>
  <c r="H105" i="4"/>
  <c r="G96" i="4"/>
  <c r="H143" i="4"/>
  <c r="H62" i="4"/>
  <c r="D14" i="6"/>
  <c r="F94" i="4"/>
  <c r="F36" i="4"/>
  <c r="AD36" i="4" s="1"/>
  <c r="G41" i="4"/>
  <c r="H111" i="4"/>
  <c r="F26" i="4"/>
  <c r="F139" i="4"/>
  <c r="F30" i="4"/>
  <c r="F12" i="4"/>
  <c r="G86" i="4"/>
  <c r="G62" i="4"/>
  <c r="F89" i="4"/>
  <c r="F130" i="4"/>
  <c r="AD130" i="4" s="1"/>
  <c r="G143" i="4"/>
  <c r="G111" i="4"/>
  <c r="H41" i="4"/>
  <c r="G76" i="4"/>
  <c r="H146" i="4"/>
  <c r="H127" i="4"/>
  <c r="G23" i="4"/>
  <c r="G7" i="4"/>
  <c r="G50" i="4"/>
  <c r="G49" i="4"/>
  <c r="H94" i="4"/>
  <c r="H79" i="4"/>
  <c r="H121" i="4"/>
  <c r="G132" i="4"/>
  <c r="H13" i="4"/>
  <c r="H4" i="4"/>
  <c r="F128" i="4"/>
  <c r="G19" i="4"/>
  <c r="G90" i="4"/>
  <c r="G125" i="4"/>
  <c r="G88" i="4"/>
  <c r="G103" i="4"/>
  <c r="H9" i="4"/>
  <c r="H107" i="4"/>
  <c r="H87" i="4"/>
  <c r="H72" i="4"/>
  <c r="G11" i="4"/>
  <c r="G140" i="4"/>
  <c r="G44" i="4"/>
  <c r="H17" i="4"/>
  <c r="H147" i="4"/>
  <c r="H45" i="4"/>
  <c r="H123" i="4"/>
  <c r="H63" i="4"/>
  <c r="H52" i="4"/>
  <c r="H98" i="4"/>
  <c r="H47" i="4"/>
  <c r="H108" i="4"/>
  <c r="H57" i="4"/>
  <c r="H77" i="4"/>
  <c r="H99" i="4"/>
  <c r="H53" i="4"/>
  <c r="H43" i="4"/>
  <c r="H139" i="4"/>
  <c r="H122" i="4"/>
  <c r="H118" i="4"/>
  <c r="H149" i="4"/>
  <c r="H6" i="4"/>
  <c r="H10" i="4"/>
  <c r="H14" i="4"/>
  <c r="H18" i="4"/>
  <c r="H22" i="4"/>
  <c r="G84" i="4"/>
  <c r="G130" i="4"/>
  <c r="G73" i="4"/>
  <c r="G134" i="4"/>
  <c r="G42" i="4"/>
  <c r="G126" i="4"/>
  <c r="G54" i="4"/>
  <c r="G131" i="4"/>
  <c r="G112" i="4"/>
  <c r="G135" i="4"/>
  <c r="G89" i="4"/>
  <c r="G109" i="4"/>
  <c r="G82" i="4"/>
  <c r="G71" i="4"/>
  <c r="G67" i="4"/>
  <c r="G141" i="4"/>
  <c r="G8" i="4"/>
  <c r="G12" i="4"/>
  <c r="G16" i="4"/>
  <c r="G20" i="4"/>
  <c r="H96" i="4"/>
  <c r="H101" i="4"/>
  <c r="H103" i="4"/>
  <c r="H49" i="4"/>
  <c r="H44" i="4"/>
  <c r="H46" i="4"/>
  <c r="H88" i="4"/>
  <c r="H50" i="4"/>
  <c r="H140" i="4"/>
  <c r="H66" i="4"/>
  <c r="H125" i="4"/>
  <c r="H132" i="4"/>
  <c r="H76" i="4"/>
  <c r="H115" i="4"/>
  <c r="H90" i="4"/>
  <c r="H7" i="4"/>
  <c r="H11" i="4"/>
  <c r="H15" i="4"/>
  <c r="H19" i="4"/>
  <c r="H23" i="4"/>
  <c r="G105" i="4"/>
  <c r="G121" i="4"/>
  <c r="G127" i="4"/>
  <c r="G65" i="4"/>
  <c r="G72" i="4"/>
  <c r="G4" i="4"/>
  <c r="G45" i="4"/>
  <c r="G113" i="4"/>
  <c r="G87" i="4"/>
  <c r="G79" i="4"/>
  <c r="G147" i="4"/>
  <c r="G128" i="4"/>
  <c r="G107" i="4"/>
  <c r="G94" i="4"/>
  <c r="G146" i="4"/>
  <c r="G5" i="4"/>
  <c r="G9" i="4"/>
  <c r="G13" i="4"/>
  <c r="G17" i="4"/>
  <c r="G21" i="4"/>
  <c r="H84" i="4"/>
  <c r="H130" i="4"/>
  <c r="H73" i="4"/>
  <c r="H134" i="4"/>
  <c r="H42" i="4"/>
  <c r="H126" i="4"/>
  <c r="H54" i="4"/>
  <c r="H131" i="4"/>
  <c r="H112" i="4"/>
  <c r="H135" i="4"/>
  <c r="H89" i="4"/>
  <c r="H109" i="4"/>
  <c r="H82" i="4"/>
  <c r="H71" i="4"/>
  <c r="H67" i="4"/>
  <c r="H141" i="4"/>
  <c r="H8" i="4"/>
  <c r="H12" i="4"/>
  <c r="H16" i="4"/>
  <c r="H20" i="4"/>
  <c r="G123" i="4"/>
  <c r="G63" i="4"/>
  <c r="G52" i="4"/>
  <c r="G98" i="4"/>
  <c r="G47" i="4"/>
  <c r="G108" i="4"/>
  <c r="G57" i="4"/>
  <c r="G77" i="4"/>
  <c r="G99" i="4"/>
  <c r="G53" i="4"/>
  <c r="G43" i="4"/>
  <c r="G139" i="4"/>
  <c r="G122" i="4"/>
  <c r="G118" i="4"/>
  <c r="G149" i="4"/>
  <c r="G6" i="4"/>
  <c r="G10" i="4"/>
  <c r="G14" i="4"/>
  <c r="G18" i="4"/>
  <c r="G22" i="4"/>
  <c r="F77" i="4"/>
  <c r="AD77" i="4" s="1"/>
  <c r="G15" i="4"/>
  <c r="G115" i="4"/>
  <c r="G66" i="4"/>
  <c r="G46" i="4"/>
  <c r="G101" i="4"/>
  <c r="H21" i="4"/>
  <c r="H5" i="4"/>
  <c r="H128" i="4"/>
  <c r="H113" i="4"/>
  <c r="H65" i="4"/>
  <c r="F101" i="4"/>
  <c r="F7" i="4"/>
  <c r="F43" i="4"/>
  <c r="F46" i="4"/>
  <c r="AD46" i="4" s="1"/>
  <c r="F86" i="4"/>
  <c r="AD86" i="4" s="1"/>
  <c r="F62" i="4"/>
  <c r="F105" i="4"/>
  <c r="AD105" i="4" s="1"/>
  <c r="F127" i="4"/>
  <c r="AD127" i="4" s="1"/>
  <c r="F98" i="4"/>
  <c r="F44" i="4"/>
  <c r="AD44" i="4" s="1"/>
  <c r="F57" i="4"/>
  <c r="F50" i="4"/>
  <c r="F23" i="4"/>
  <c r="F25" i="4"/>
  <c r="F111" i="4"/>
  <c r="AD111" i="4" s="1"/>
  <c r="F132" i="4"/>
  <c r="F118" i="4"/>
  <c r="AD118" i="4" s="1"/>
  <c r="F90" i="4"/>
  <c r="F8" i="4"/>
  <c r="F13" i="4"/>
  <c r="F17" i="4"/>
  <c r="F34" i="4"/>
  <c r="F125" i="4"/>
  <c r="F143" i="4"/>
  <c r="AD143" i="4" s="1"/>
  <c r="F96" i="4"/>
  <c r="AD96" i="4" s="1"/>
  <c r="F42" i="4"/>
  <c r="AD42" i="4" s="1"/>
  <c r="F72" i="4"/>
  <c r="F54" i="4"/>
  <c r="F88" i="4"/>
  <c r="AD88" i="4" s="1"/>
  <c r="F112" i="4"/>
  <c r="F99" i="4"/>
  <c r="F140" i="4"/>
  <c r="F108" i="4"/>
  <c r="AD108" i="4" s="1"/>
  <c r="F82" i="4"/>
  <c r="F146" i="4"/>
  <c r="F141" i="4"/>
  <c r="F10" i="4"/>
  <c r="F14" i="4"/>
  <c r="F18" i="4"/>
  <c r="F38" i="4"/>
  <c r="F20" i="4"/>
  <c r="AD20" i="4" s="1"/>
  <c r="F104" i="4"/>
  <c r="AD104" i="4" s="1"/>
  <c r="F123" i="4"/>
  <c r="AD123" i="4" s="1"/>
  <c r="F52" i="4"/>
  <c r="AD52" i="4" s="1"/>
  <c r="F4" i="4"/>
  <c r="AD4" i="4" s="1"/>
  <c r="F131" i="4"/>
  <c r="F45" i="4"/>
  <c r="F79" i="4"/>
  <c r="AD79" i="4" s="1"/>
  <c r="F109" i="4"/>
  <c r="F53" i="4"/>
  <c r="F107" i="4"/>
  <c r="F67" i="4"/>
  <c r="F6" i="4"/>
  <c r="F11" i="4"/>
  <c r="F66" i="4"/>
  <c r="F19" i="4"/>
  <c r="F71" i="4"/>
  <c r="F21" i="4"/>
  <c r="AD21" i="4" s="1"/>
  <c r="F149" i="4"/>
  <c r="F135" i="4"/>
  <c r="F126" i="4"/>
  <c r="F63" i="4"/>
  <c r="F15" i="4"/>
  <c r="F76" i="4"/>
  <c r="F9" i="4"/>
  <c r="AD9" i="4" s="1"/>
  <c r="F65" i="4"/>
  <c r="S59" i="4" l="1"/>
  <c r="W59" i="4" s="1"/>
  <c r="S101" i="4"/>
  <c r="W101" i="4" s="1"/>
  <c r="S16" i="4"/>
  <c r="W16" i="4" s="1"/>
  <c r="S10" i="4"/>
  <c r="W10" i="4" s="1"/>
  <c r="S76" i="4"/>
  <c r="Y76" i="4" s="1"/>
  <c r="S27" i="4"/>
  <c r="W27" i="4" s="1"/>
  <c r="S93" i="4"/>
  <c r="S100" i="4"/>
  <c r="W100" i="4" s="1"/>
  <c r="S28" i="4"/>
  <c r="Y28" i="4" s="1"/>
  <c r="S129" i="4"/>
  <c r="AC129" i="4" s="1"/>
  <c r="S38" i="4"/>
  <c r="W38" i="4" s="1"/>
  <c r="S13" i="4"/>
  <c r="AC13" i="4" s="1"/>
  <c r="S142" i="4"/>
  <c r="S108" i="4"/>
  <c r="U108" i="4" s="1"/>
  <c r="S58" i="4"/>
  <c r="S89" i="4"/>
  <c r="AA89" i="4" s="1"/>
  <c r="S32" i="4"/>
  <c r="AA32" i="4" s="1"/>
  <c r="S119" i="4"/>
  <c r="S35" i="4"/>
  <c r="U35" i="4" s="1"/>
  <c r="S137" i="4"/>
  <c r="Y137" i="4" s="1"/>
  <c r="S115" i="4"/>
  <c r="Y115" i="4" s="1"/>
  <c r="S31" i="4"/>
  <c r="W31" i="4" s="1"/>
  <c r="S94" i="4"/>
  <c r="W94" i="4" s="1"/>
  <c r="S80" i="4"/>
  <c r="U80" i="4" s="1"/>
  <c r="S17" i="4"/>
  <c r="U17" i="4" s="1"/>
  <c r="S9" i="4"/>
  <c r="AA9" i="4" s="1"/>
  <c r="S99" i="4"/>
  <c r="AA99" i="4" s="1"/>
  <c r="S77" i="4"/>
  <c r="U77" i="4" s="1"/>
  <c r="S125" i="4"/>
  <c r="AA125" i="4" s="1"/>
  <c r="S49" i="4"/>
  <c r="W49" i="4" s="1"/>
  <c r="S4" i="4"/>
  <c r="Y4" i="4" s="1"/>
  <c r="S43" i="4"/>
  <c r="AA43" i="4" s="1"/>
  <c r="S84" i="4"/>
  <c r="Y84" i="4" s="1"/>
  <c r="S57" i="4"/>
  <c r="AA57" i="4" s="1"/>
  <c r="S87" i="4"/>
  <c r="AC87" i="4" s="1"/>
  <c r="S127" i="4"/>
  <c r="W127" i="4" s="1"/>
  <c r="S41" i="4"/>
  <c r="S78" i="4"/>
  <c r="S21" i="4"/>
  <c r="W21" i="4" s="1"/>
  <c r="S40" i="4"/>
  <c r="W40" i="4" s="1"/>
  <c r="S34" i="4"/>
  <c r="U34" i="4" s="1"/>
  <c r="S90" i="4"/>
  <c r="W90" i="4" s="1"/>
  <c r="S60" i="4"/>
  <c r="S37" i="4"/>
  <c r="W37" i="4" s="1"/>
  <c r="S109" i="4"/>
  <c r="W109" i="4" s="1"/>
  <c r="S36" i="4"/>
  <c r="W36" i="4" s="1"/>
  <c r="S118" i="4"/>
  <c r="Y118" i="4" s="1"/>
  <c r="S92" i="4"/>
  <c r="S138" i="4"/>
  <c r="S3" i="4"/>
  <c r="AA3" i="4" s="1"/>
  <c r="S68" i="4"/>
  <c r="S85" i="4"/>
  <c r="AA85" i="4" s="1"/>
  <c r="S67" i="4"/>
  <c r="U67" i="4" s="1"/>
  <c r="S116" i="4"/>
  <c r="S149" i="4"/>
  <c r="AC149" i="4" s="1"/>
  <c r="S110" i="4"/>
  <c r="S75" i="4"/>
  <c r="AC75" i="4" s="1"/>
  <c r="S7" i="4"/>
  <c r="AA7" i="4" s="1"/>
  <c r="S102" i="4"/>
  <c r="W102" i="4" s="1"/>
  <c r="S74" i="4"/>
  <c r="S25" i="4"/>
  <c r="W25" i="4" s="1"/>
  <c r="S33" i="4"/>
  <c r="U33" i="4" s="1"/>
  <c r="S105" i="4"/>
  <c r="AA105" i="4" s="1"/>
  <c r="S128" i="4"/>
  <c r="Y128" i="4" s="1"/>
  <c r="S103" i="4"/>
  <c r="Y103" i="4" s="1"/>
  <c r="S79" i="4"/>
  <c r="Y79" i="4" s="1"/>
  <c r="S44" i="4"/>
  <c r="Y44" i="4" s="1"/>
  <c r="S73" i="4"/>
  <c r="W73" i="4" s="1"/>
  <c r="S65" i="4"/>
  <c r="U65" i="4" s="1"/>
  <c r="S42" i="4"/>
  <c r="Y42" i="4" s="1"/>
  <c r="S53" i="4"/>
  <c r="W53" i="4" s="1"/>
  <c r="S45" i="4"/>
  <c r="Y45" i="4" s="1"/>
  <c r="S104" i="4"/>
  <c r="U104" i="4" s="1"/>
  <c r="S62" i="4"/>
  <c r="U62" i="4" s="1"/>
  <c r="S141" i="4"/>
  <c r="U141" i="4" s="1"/>
  <c r="S14" i="4"/>
  <c r="AA14" i="4" s="1"/>
  <c r="S69" i="4"/>
  <c r="S70" i="4"/>
  <c r="Y70" i="4" s="1"/>
  <c r="S96" i="4"/>
  <c r="U96" i="4" s="1"/>
  <c r="S11" i="4"/>
  <c r="Y11" i="4" s="1"/>
  <c r="S106" i="4"/>
  <c r="S113" i="4"/>
  <c r="Y113" i="4" s="1"/>
  <c r="S71" i="4"/>
  <c r="AA71" i="4" s="1"/>
  <c r="S61" i="4"/>
  <c r="S6" i="4"/>
  <c r="AA6" i="4" s="1"/>
  <c r="S5" i="4"/>
  <c r="Y5" i="4" s="1"/>
  <c r="S48" i="4"/>
  <c r="S51" i="4"/>
  <c r="AA51" i="4" s="1"/>
  <c r="S39" i="4"/>
  <c r="U39" i="4" s="1"/>
  <c r="S29" i="4"/>
  <c r="Y29" i="4" s="1"/>
  <c r="S8" i="4"/>
  <c r="U8" i="4" s="1"/>
  <c r="S83" i="4"/>
  <c r="S18" i="4"/>
  <c r="W18" i="4" s="1"/>
  <c r="S97" i="4"/>
  <c r="Y97" i="4" s="1"/>
  <c r="S144" i="4"/>
  <c r="Y144" i="4" s="1"/>
  <c r="S15" i="4"/>
  <c r="Y15" i="4" s="1"/>
  <c r="S95" i="4"/>
  <c r="U95" i="4" s="1"/>
  <c r="S64" i="4"/>
  <c r="AC64" i="4" s="1"/>
  <c r="S91" i="4"/>
  <c r="Y91" i="4" s="1"/>
  <c r="S107" i="4"/>
  <c r="U107" i="4" s="1"/>
  <c r="S130" i="4"/>
  <c r="AA130" i="4" s="1"/>
  <c r="S46" i="4"/>
  <c r="W46" i="4" s="1"/>
  <c r="S134" i="4"/>
  <c r="U134" i="4" s="1"/>
  <c r="S50" i="4"/>
  <c r="AA50" i="4" s="1"/>
  <c r="S54" i="4"/>
  <c r="U54" i="4" s="1"/>
  <c r="S126" i="4"/>
  <c r="Y126" i="4" s="1"/>
  <c r="S123" i="4"/>
  <c r="W123" i="4" s="1"/>
  <c r="S139" i="4"/>
  <c r="W139" i="4" s="1"/>
  <c r="S72" i="4"/>
  <c r="AC72" i="4" s="1"/>
  <c r="S143" i="4"/>
  <c r="U143" i="4" s="1"/>
  <c r="S20" i="4"/>
  <c r="U20" i="4" s="1"/>
  <c r="S22" i="4"/>
  <c r="AA22" i="4" s="1"/>
  <c r="S82" i="4"/>
  <c r="W82" i="4" s="1"/>
  <c r="S122" i="4"/>
  <c r="W122" i="4" s="1"/>
  <c r="S140" i="4"/>
  <c r="W140" i="4" s="1"/>
  <c r="S19" i="4"/>
  <c r="U19" i="4" s="1"/>
  <c r="S120" i="4"/>
  <c r="S117" i="4"/>
  <c r="S12" i="4"/>
  <c r="AA12" i="4" s="1"/>
  <c r="S136" i="4"/>
  <c r="S30" i="4"/>
  <c r="Y30" i="4" s="1"/>
  <c r="S124" i="4"/>
  <c r="AA124" i="4" s="1"/>
  <c r="S150" i="4"/>
  <c r="U150" i="4" s="1"/>
  <c r="S63" i="4"/>
  <c r="Y63" i="4" s="1"/>
  <c r="S114" i="4"/>
  <c r="W114" i="4" s="1"/>
  <c r="S131" i="4"/>
  <c r="W131" i="4" s="1"/>
  <c r="S24" i="4"/>
  <c r="Y24" i="4" s="1"/>
  <c r="S145" i="4"/>
  <c r="Y145" i="4" s="1"/>
  <c r="S26" i="4"/>
  <c r="W26" i="4" s="1"/>
  <c r="S55" i="4"/>
  <c r="AA55" i="4" s="1"/>
  <c r="S66" i="4"/>
  <c r="Y66" i="4" s="1"/>
  <c r="S23" i="4"/>
  <c r="Y23" i="4" s="1"/>
  <c r="S81" i="4"/>
  <c r="Y81" i="4" s="1"/>
  <c r="S146" i="4"/>
  <c r="W146" i="4" s="1"/>
  <c r="S56" i="4"/>
  <c r="S148" i="4"/>
  <c r="S112" i="4"/>
  <c r="Y112" i="4" s="1"/>
  <c r="S88" i="4"/>
  <c r="W88" i="4" s="1"/>
  <c r="S52" i="4"/>
  <c r="AA52" i="4" s="1"/>
  <c r="S121" i="4"/>
  <c r="S135" i="4"/>
  <c r="W135" i="4" s="1"/>
  <c r="S47" i="4"/>
  <c r="AA47" i="4" s="1"/>
  <c r="S98" i="4"/>
  <c r="W98" i="4" s="1"/>
  <c r="S132" i="4"/>
  <c r="AC132" i="4" s="1"/>
  <c r="S147" i="4"/>
  <c r="U147" i="4" s="1"/>
  <c r="S86" i="4"/>
  <c r="AA86" i="4" s="1"/>
  <c r="S133" i="4"/>
  <c r="Y133" i="4" s="1"/>
  <c r="U117" i="4"/>
  <c r="U129" i="4"/>
  <c r="AA58" i="4"/>
  <c r="W4" i="4"/>
  <c r="W3" i="4"/>
  <c r="W110" i="4"/>
  <c r="Y102" i="4"/>
  <c r="W64" i="4"/>
  <c r="AC133" i="4"/>
  <c r="AD133" i="4"/>
  <c r="AC9" i="4"/>
  <c r="AC4" i="4"/>
  <c r="AC88" i="4"/>
  <c r="AC17" i="4"/>
  <c r="AC118" i="4"/>
  <c r="AC101" i="4"/>
  <c r="AC84" i="4"/>
  <c r="AC79" i="4"/>
  <c r="AC52" i="4"/>
  <c r="AC143" i="4"/>
  <c r="AC127" i="4"/>
  <c r="AC46" i="4"/>
  <c r="AC130" i="4"/>
  <c r="AC24" i="4"/>
  <c r="AC35" i="4"/>
  <c r="AC115" i="4"/>
  <c r="AC103" i="4"/>
  <c r="AC108" i="4"/>
  <c r="AC27" i="4"/>
  <c r="AC32" i="4"/>
  <c r="AC49" i="4"/>
  <c r="AC105" i="4"/>
  <c r="AC89" i="4"/>
  <c r="AC134" i="4"/>
  <c r="AC113" i="4"/>
  <c r="AC33" i="4"/>
  <c r="AC20" i="4"/>
  <c r="AC96" i="4"/>
  <c r="AC86" i="4"/>
  <c r="AC123" i="4"/>
  <c r="AC99" i="4"/>
  <c r="AC111" i="4"/>
  <c r="AC63" i="4"/>
  <c r="AC21" i="4"/>
  <c r="AC104" i="4"/>
  <c r="AC14" i="4"/>
  <c r="AC42" i="4"/>
  <c r="AC34" i="4"/>
  <c r="AC44" i="4"/>
  <c r="AC62" i="4"/>
  <c r="AC77" i="4"/>
  <c r="AC139" i="4"/>
  <c r="AC36" i="4"/>
  <c r="AC16" i="4"/>
  <c r="AC47" i="4"/>
  <c r="AC31" i="4"/>
  <c r="AA17" i="4"/>
  <c r="AB17" i="4"/>
  <c r="AA27" i="4"/>
  <c r="AB27" i="4"/>
  <c r="X132" i="4"/>
  <c r="W132" i="4"/>
  <c r="AA46" i="4"/>
  <c r="W35" i="4"/>
  <c r="Y35" i="4"/>
  <c r="AA29" i="4"/>
  <c r="AA39" i="4"/>
  <c r="AB39" i="4"/>
  <c r="Y26" i="4"/>
  <c r="Z122" i="4"/>
  <c r="Y122" i="4"/>
  <c r="AA79" i="4"/>
  <c r="AA15" i="4"/>
  <c r="AB15" i="4"/>
  <c r="AB149" i="4"/>
  <c r="AA149" i="4"/>
  <c r="AA66" i="4"/>
  <c r="AA18" i="4"/>
  <c r="Z18" i="4"/>
  <c r="Y18" i="4"/>
  <c r="AA111" i="4"/>
  <c r="Y111" i="4"/>
  <c r="W111" i="4"/>
  <c r="AB28" i="4"/>
  <c r="AA28" i="4"/>
  <c r="AB40" i="4"/>
  <c r="AA40" i="4"/>
  <c r="AB38" i="4"/>
  <c r="AA38" i="4"/>
  <c r="AA131" i="4"/>
  <c r="AA36" i="4"/>
  <c r="Y16" i="4"/>
  <c r="AA16" i="4"/>
  <c r="Y31" i="4"/>
  <c r="V133" i="4"/>
  <c r="AA133" i="4"/>
  <c r="AB133" i="4"/>
  <c r="U133" i="4"/>
  <c r="U49" i="4"/>
  <c r="U111" i="4"/>
  <c r="U11" i="4"/>
  <c r="U53" i="4"/>
  <c r="U42" i="4"/>
  <c r="U36" i="4"/>
  <c r="U31" i="4"/>
  <c r="F14" i="6"/>
  <c r="F121" i="4"/>
  <c r="AD121" i="4" s="1"/>
  <c r="F41" i="4"/>
  <c r="I151" i="4"/>
  <c r="L151" i="4"/>
  <c r="F26" i="6"/>
  <c r="F10" i="6"/>
  <c r="D26" i="6"/>
  <c r="D10" i="6"/>
  <c r="Y119" i="4" l="1"/>
  <c r="U119" i="4"/>
  <c r="Y120" i="4"/>
  <c r="AC120" i="4"/>
  <c r="U136" i="4"/>
  <c r="W136" i="4"/>
  <c r="Y27" i="4"/>
  <c r="U101" i="4"/>
  <c r="Y33" i="4"/>
  <c r="U90" i="4"/>
  <c r="AA31" i="4"/>
  <c r="AA49" i="4"/>
  <c r="AC15" i="4"/>
  <c r="Y67" i="4"/>
  <c r="AC29" i="4"/>
  <c r="U103" i="4"/>
  <c r="U38" i="4"/>
  <c r="U73" i="4"/>
  <c r="Y6" i="4"/>
  <c r="AA94" i="4"/>
  <c r="AA35" i="4"/>
  <c r="W71" i="4"/>
  <c r="AA23" i="4"/>
  <c r="U140" i="4"/>
  <c r="AA139" i="4"/>
  <c r="U87" i="4"/>
  <c r="W8" i="4"/>
  <c r="Y38" i="4"/>
  <c r="W99" i="4"/>
  <c r="U61" i="4"/>
  <c r="W61" i="4"/>
  <c r="AA74" i="4"/>
  <c r="AC74" i="4"/>
  <c r="Y48" i="4"/>
  <c r="AA48" i="4"/>
  <c r="W58" i="4"/>
  <c r="Y58" i="4"/>
  <c r="U9" i="4"/>
  <c r="U27" i="4"/>
  <c r="AC5" i="4"/>
  <c r="C5" i="11"/>
  <c r="C6" i="11"/>
  <c r="C3" i="11"/>
  <c r="H3" i="11" s="1"/>
  <c r="C7" i="11"/>
  <c r="C9" i="11"/>
  <c r="C8" i="11"/>
  <c r="C4" i="11"/>
  <c r="AC40" i="4"/>
  <c r="U28" i="4"/>
  <c r="Y62" i="4"/>
  <c r="AA25" i="4"/>
  <c r="AA44" i="4"/>
  <c r="AA13" i="4"/>
  <c r="AA21" i="4"/>
  <c r="W20" i="4"/>
  <c r="U37" i="4"/>
  <c r="AC19" i="4"/>
  <c r="W113" i="4"/>
  <c r="AA54" i="4"/>
  <c r="AA109" i="4"/>
  <c r="AC39" i="4"/>
  <c r="AC141" i="4"/>
  <c r="AC43" i="4"/>
  <c r="AC37" i="4"/>
  <c r="AA30" i="4"/>
  <c r="AA78" i="4"/>
  <c r="U78" i="4"/>
  <c r="AC106" i="4"/>
  <c r="Y106" i="4"/>
  <c r="AA69" i="4"/>
  <c r="AC69" i="4"/>
  <c r="U84" i="4"/>
  <c r="AC70" i="4"/>
  <c r="W96" i="4"/>
  <c r="U32" i="4"/>
  <c r="AA104" i="4"/>
  <c r="AC140" i="4"/>
  <c r="AA132" i="4"/>
  <c r="AA145" i="4"/>
  <c r="Y61" i="4"/>
  <c r="AA136" i="4"/>
  <c r="Y10" i="4"/>
  <c r="AC112" i="4"/>
  <c r="AC125" i="4"/>
  <c r="AC76" i="4"/>
  <c r="W60" i="4"/>
  <c r="Y60" i="4"/>
  <c r="U142" i="4"/>
  <c r="AA142" i="4"/>
  <c r="AC54" i="4"/>
  <c r="AA82" i="4"/>
  <c r="U26" i="4"/>
  <c r="AC30" i="4"/>
  <c r="AA141" i="4"/>
  <c r="U118" i="4"/>
  <c r="Y105" i="4"/>
  <c r="AC94" i="4"/>
  <c r="AC53" i="4"/>
  <c r="AA24" i="4"/>
  <c r="U46" i="4"/>
  <c r="Y36" i="4"/>
  <c r="U131" i="4"/>
  <c r="AC10" i="4"/>
  <c r="AA65" i="4"/>
  <c r="W34" i="4"/>
  <c r="AC28" i="4"/>
  <c r="U76" i="4"/>
  <c r="AA67" i="4"/>
  <c r="AA26" i="4"/>
  <c r="W24" i="4"/>
  <c r="AA128" i="4"/>
  <c r="Y40" i="4"/>
  <c r="AC6" i="4"/>
  <c r="AA8" i="4"/>
  <c r="AA72" i="4"/>
  <c r="Y82" i="4"/>
  <c r="AA11" i="4"/>
  <c r="U22" i="4"/>
  <c r="AC23" i="4"/>
  <c r="Y134" i="4"/>
  <c r="U126" i="4"/>
  <c r="W45" i="4"/>
  <c r="AA113" i="4"/>
  <c r="U13" i="4"/>
  <c r="Y89" i="4"/>
  <c r="AC98" i="4"/>
  <c r="U146" i="4"/>
  <c r="Y32" i="4"/>
  <c r="Y34" i="4"/>
  <c r="W30" i="4"/>
  <c r="Y109" i="4"/>
  <c r="W39" i="4"/>
  <c r="AC65" i="4"/>
  <c r="AC18" i="4"/>
  <c r="AA42" i="4"/>
  <c r="AA112" i="4"/>
  <c r="Y127" i="4"/>
  <c r="Y141" i="4"/>
  <c r="W149" i="4"/>
  <c r="AC50" i="4"/>
  <c r="AA91" i="4"/>
  <c r="U15" i="4"/>
  <c r="AC128" i="4"/>
  <c r="AC22" i="4"/>
  <c r="Y37" i="4"/>
  <c r="AA63" i="4"/>
  <c r="AA134" i="4"/>
  <c r="W118" i="4"/>
  <c r="Y99" i="4"/>
  <c r="AA45" i="4"/>
  <c r="Y12" i="4"/>
  <c r="AC38" i="4"/>
  <c r="U29" i="4"/>
  <c r="W5" i="4"/>
  <c r="W33" i="4"/>
  <c r="W7" i="4"/>
  <c r="W51" i="4"/>
  <c r="U51" i="4"/>
  <c r="AC146" i="4"/>
  <c r="AA90" i="4"/>
  <c r="U47" i="4"/>
  <c r="AA68" i="4"/>
  <c r="U68" i="4"/>
  <c r="AA116" i="4"/>
  <c r="W116" i="4"/>
  <c r="AA126" i="4"/>
  <c r="Y130" i="4"/>
  <c r="AA34" i="4"/>
  <c r="Y104" i="4"/>
  <c r="Y39" i="4"/>
  <c r="Y90" i="4"/>
  <c r="AA5" i="4"/>
  <c r="AA135" i="4"/>
  <c r="W29" i="4"/>
  <c r="U30" i="4"/>
  <c r="U18" i="4"/>
  <c r="U52" i="4"/>
  <c r="U24" i="4"/>
  <c r="AA4" i="4"/>
  <c r="W147" i="4"/>
  <c r="Y25" i="4"/>
  <c r="Y21" i="4"/>
  <c r="W141" i="4"/>
  <c r="W32" i="4"/>
  <c r="W115" i="4"/>
  <c r="W17" i="4"/>
  <c r="Y72" i="4"/>
  <c r="U7" i="4"/>
  <c r="AA62" i="4"/>
  <c r="W108" i="4"/>
  <c r="AC57" i="4"/>
  <c r="W9" i="4"/>
  <c r="Y71" i="4"/>
  <c r="AA96" i="4"/>
  <c r="Y87" i="4"/>
  <c r="AA10" i="4"/>
  <c r="AC107" i="4"/>
  <c r="W22" i="4"/>
  <c r="AC73" i="4"/>
  <c r="AC8" i="4"/>
  <c r="Y148" i="4"/>
  <c r="U148" i="4"/>
  <c r="AA37" i="4"/>
  <c r="W11" i="4"/>
  <c r="W63" i="4"/>
  <c r="W19" i="4"/>
  <c r="AA127" i="4"/>
  <c r="Y51" i="4"/>
  <c r="U128" i="4"/>
  <c r="Y77" i="4"/>
  <c r="Y88" i="4"/>
  <c r="AC25" i="4"/>
  <c r="Y146" i="4"/>
  <c r="AC7" i="4"/>
  <c r="W107" i="4"/>
  <c r="Y20" i="4"/>
  <c r="Y14" i="4"/>
  <c r="W12" i="4"/>
  <c r="U115" i="4"/>
  <c r="W84" i="4"/>
  <c r="Y19" i="4"/>
  <c r="Y135" i="4"/>
  <c r="AC82" i="4"/>
  <c r="Y22" i="4"/>
  <c r="U23" i="4"/>
  <c r="Y13" i="4"/>
  <c r="AA73" i="4"/>
  <c r="AC11" i="4"/>
  <c r="U50" i="4"/>
  <c r="Y43" i="4"/>
  <c r="U40" i="4"/>
  <c r="U132" i="4"/>
  <c r="W89" i="4"/>
  <c r="AA33" i="4"/>
  <c r="AA122" i="4"/>
  <c r="Y123" i="4"/>
  <c r="U75" i="4"/>
  <c r="AA75" i="4"/>
  <c r="U6" i="4"/>
  <c r="W67" i="4"/>
  <c r="W28" i="4"/>
  <c r="U145" i="4"/>
  <c r="W145" i="4"/>
  <c r="Y136" i="4"/>
  <c r="AC136" i="4"/>
  <c r="W83" i="4"/>
  <c r="Y83" i="4"/>
  <c r="Y74" i="4"/>
  <c r="U74" i="4"/>
  <c r="U110" i="4"/>
  <c r="Y110" i="4"/>
  <c r="Y92" i="4"/>
  <c r="U92" i="4"/>
  <c r="AA56" i="4"/>
  <c r="U56" i="4"/>
  <c r="W150" i="4"/>
  <c r="AA150" i="4"/>
  <c r="W144" i="4"/>
  <c r="U144" i="4"/>
  <c r="AC58" i="4"/>
  <c r="U58" i="4"/>
  <c r="U125" i="4"/>
  <c r="U64" i="4"/>
  <c r="Y64" i="4"/>
  <c r="Y9" i="4"/>
  <c r="W47" i="4"/>
  <c r="Y57" i="4"/>
  <c r="Y7" i="4"/>
  <c r="AA101" i="4"/>
  <c r="AA108" i="4"/>
  <c r="Y139" i="4"/>
  <c r="W143" i="4"/>
  <c r="AC126" i="4"/>
  <c r="Y131" i="4"/>
  <c r="Y86" i="4"/>
  <c r="Y46" i="4"/>
  <c r="U5" i="4"/>
  <c r="U25" i="4"/>
  <c r="W125" i="4"/>
  <c r="Y17" i="4"/>
  <c r="AC67" i="4"/>
  <c r="Y149" i="4"/>
  <c r="U105" i="4"/>
  <c r="U16" i="4"/>
  <c r="U21" i="4"/>
  <c r="Y93" i="4"/>
  <c r="AA93" i="4"/>
  <c r="W14" i="4"/>
  <c r="U81" i="4"/>
  <c r="W81" i="4"/>
  <c r="U94" i="4"/>
  <c r="W44" i="4"/>
  <c r="W133" i="4"/>
  <c r="U124" i="4"/>
  <c r="AC26" i="4"/>
  <c r="W72" i="4"/>
  <c r="AA147" i="4"/>
  <c r="W6" i="4"/>
  <c r="AC12" i="4"/>
  <c r="U10" i="4"/>
  <c r="Y8" i="4"/>
  <c r="AA20" i="4"/>
  <c r="W23" i="4"/>
  <c r="AA19" i="4"/>
  <c r="U14" i="4"/>
  <c r="U89" i="4"/>
  <c r="AC66" i="4"/>
  <c r="U45" i="4"/>
  <c r="W74" i="4"/>
  <c r="Y150" i="4"/>
  <c r="W15" i="4"/>
  <c r="W13" i="4"/>
  <c r="Y98" i="4"/>
  <c r="AA102" i="4"/>
  <c r="U102" i="4"/>
  <c r="AA60" i="4"/>
  <c r="U60" i="4"/>
  <c r="U55" i="4"/>
  <c r="W55" i="4"/>
  <c r="Y117" i="4"/>
  <c r="W117" i="4"/>
  <c r="U70" i="4"/>
  <c r="W70" i="4"/>
  <c r="U3" i="4"/>
  <c r="Y3" i="4"/>
  <c r="AA129" i="4"/>
  <c r="Y129" i="4"/>
  <c r="U114" i="4"/>
  <c r="Y114" i="4"/>
  <c r="U106" i="4"/>
  <c r="AA106" i="4"/>
  <c r="U138" i="4"/>
  <c r="AA138" i="4"/>
  <c r="U59" i="4"/>
  <c r="Y59" i="4"/>
  <c r="AA61" i="4"/>
  <c r="AC61" i="4"/>
  <c r="W80" i="4"/>
  <c r="Y80" i="4"/>
  <c r="W137" i="4"/>
  <c r="U137" i="4"/>
  <c r="AC100" i="4"/>
  <c r="U100" i="4"/>
  <c r="U109" i="4"/>
  <c r="U88" i="4"/>
  <c r="W86" i="4"/>
  <c r="U12" i="4"/>
  <c r="W56" i="4"/>
  <c r="Y56" i="4"/>
  <c r="W95" i="4"/>
  <c r="Y95" i="4"/>
  <c r="U69" i="4"/>
  <c r="W69" i="4"/>
  <c r="Y75" i="4"/>
  <c r="W75" i="4"/>
  <c r="U127" i="4"/>
  <c r="U82" i="4"/>
  <c r="U71" i="4"/>
  <c r="AA77" i="4"/>
  <c r="W112" i="4"/>
  <c r="Y143" i="4"/>
  <c r="Y54" i="4"/>
  <c r="W103" i="4"/>
  <c r="AA115" i="4"/>
  <c r="Y94" i="4"/>
  <c r="U66" i="4"/>
  <c r="U130" i="4"/>
  <c r="Y142" i="4"/>
  <c r="W142" i="4"/>
  <c r="AA53" i="4"/>
  <c r="AA140" i="4"/>
  <c r="AA146" i="4"/>
  <c r="Y107" i="4"/>
  <c r="Y73" i="4"/>
  <c r="AC131" i="4"/>
  <c r="AC147" i="4"/>
  <c r="U113" i="4"/>
  <c r="U149" i="4"/>
  <c r="U135" i="4"/>
  <c r="U79" i="4"/>
  <c r="W65" i="4"/>
  <c r="W50" i="4"/>
  <c r="AA98" i="4"/>
  <c r="W134" i="4"/>
  <c r="W43" i="4"/>
  <c r="AC90" i="4"/>
  <c r="W148" i="4"/>
  <c r="AA148" i="4"/>
  <c r="U72" i="4"/>
  <c r="W87" i="4"/>
  <c r="W104" i="4"/>
  <c r="W57" i="4"/>
  <c r="AA123" i="4"/>
  <c r="W76" i="4"/>
  <c r="AA118" i="4"/>
  <c r="Y52" i="4"/>
  <c r="AC122" i="4"/>
  <c r="U43" i="4"/>
  <c r="U122" i="4"/>
  <c r="U57" i="4"/>
  <c r="U63" i="4"/>
  <c r="W120" i="4"/>
  <c r="U120" i="4"/>
  <c r="U97" i="4"/>
  <c r="W97" i="4"/>
  <c r="W68" i="4"/>
  <c r="Y68" i="4"/>
  <c r="U86" i="4"/>
  <c r="U4" i="4"/>
  <c r="W119" i="4"/>
  <c r="AA119" i="4"/>
  <c r="W42" i="4"/>
  <c r="Y65" i="4"/>
  <c r="Y50" i="4"/>
  <c r="Y140" i="4"/>
  <c r="AA103" i="4"/>
  <c r="Y147" i="4"/>
  <c r="Y132" i="4"/>
  <c r="W126" i="4"/>
  <c r="AC109" i="4"/>
  <c r="AC45" i="4"/>
  <c r="AC71" i="4"/>
  <c r="U93" i="4"/>
  <c r="W93" i="4"/>
  <c r="W128" i="4"/>
  <c r="AA107" i="4"/>
  <c r="W79" i="4"/>
  <c r="AA84" i="4"/>
  <c r="W52" i="4"/>
  <c r="AC135" i="4"/>
  <c r="AA83" i="4"/>
  <c r="U83" i="4"/>
  <c r="U116" i="4"/>
  <c r="Y116" i="4"/>
  <c r="Y124" i="4"/>
  <c r="W124" i="4"/>
  <c r="W91" i="4"/>
  <c r="U91" i="4"/>
  <c r="U48" i="4"/>
  <c r="W48" i="4"/>
  <c r="W138" i="4"/>
  <c r="Y138" i="4"/>
  <c r="U139" i="4"/>
  <c r="U44" i="4"/>
  <c r="U123" i="4"/>
  <c r="U98" i="4"/>
  <c r="Y78" i="4"/>
  <c r="W78" i="4"/>
  <c r="Y47" i="4"/>
  <c r="Y53" i="4"/>
  <c r="AA143" i="4"/>
  <c r="Y101" i="4"/>
  <c r="Y125" i="4"/>
  <c r="W66" i="4"/>
  <c r="W54" i="4"/>
  <c r="AA76" i="4"/>
  <c r="Y96" i="4"/>
  <c r="W130" i="4"/>
  <c r="Y49" i="4"/>
  <c r="Y85" i="4"/>
  <c r="W85" i="4"/>
  <c r="W92" i="4"/>
  <c r="AA92" i="4"/>
  <c r="U112" i="4"/>
  <c r="U99" i="4"/>
  <c r="AA87" i="4"/>
  <c r="W77" i="4"/>
  <c r="W62" i="4"/>
  <c r="AA88" i="4"/>
  <c r="W105" i="4"/>
  <c r="Y108" i="4"/>
  <c r="AC121" i="4"/>
  <c r="AC41" i="4"/>
  <c r="AA41" i="4"/>
  <c r="Y41" i="4"/>
  <c r="W41" i="4"/>
  <c r="AA121" i="4"/>
  <c r="Y121" i="4"/>
  <c r="W121" i="4"/>
  <c r="U41" i="4"/>
  <c r="U121" i="4"/>
  <c r="T111" i="4"/>
  <c r="T40" i="4"/>
  <c r="T60" i="4"/>
  <c r="T82" i="4"/>
  <c r="T84" i="4"/>
  <c r="T100" i="4"/>
  <c r="T81" i="4"/>
  <c r="T27" i="4"/>
  <c r="T11" i="4"/>
  <c r="T76" i="4"/>
  <c r="T140" i="4"/>
  <c r="T44" i="4"/>
  <c r="T96" i="4"/>
  <c r="T83" i="4"/>
  <c r="T136" i="4"/>
  <c r="T55" i="4"/>
  <c r="T12" i="4"/>
  <c r="T126" i="4"/>
  <c r="T38" i="4"/>
  <c r="T18" i="4"/>
  <c r="T149" i="4"/>
  <c r="T43" i="4"/>
  <c r="T57" i="4"/>
  <c r="T52" i="4"/>
  <c r="T97" i="4"/>
  <c r="T48" i="4"/>
  <c r="T110" i="4"/>
  <c r="T32" i="4"/>
  <c r="T89" i="4"/>
  <c r="T124" i="4"/>
  <c r="T33" i="4"/>
  <c r="T17" i="4"/>
  <c r="T146" i="4"/>
  <c r="T147" i="4"/>
  <c r="T45" i="4"/>
  <c r="T127" i="4"/>
  <c r="T68" i="4"/>
  <c r="T120" i="4"/>
  <c r="T114" i="4"/>
  <c r="T54" i="4"/>
  <c r="T138" i="4"/>
  <c r="T35" i="4"/>
  <c r="T90" i="4"/>
  <c r="T88" i="4"/>
  <c r="T62" i="4"/>
  <c r="T137" i="4"/>
  <c r="T109" i="4"/>
  <c r="T26" i="4"/>
  <c r="T99" i="4"/>
  <c r="T123" i="4"/>
  <c r="T61" i="4"/>
  <c r="T8" i="4"/>
  <c r="T34" i="4"/>
  <c r="T9" i="4"/>
  <c r="T87" i="4"/>
  <c r="T105" i="4"/>
  <c r="T58" i="4"/>
  <c r="T134" i="4"/>
  <c r="T51" i="4"/>
  <c r="T31" i="4"/>
  <c r="T66" i="4"/>
  <c r="T101" i="4"/>
  <c r="T75" i="4"/>
  <c r="T24" i="4"/>
  <c r="T74" i="4"/>
  <c r="T6" i="4"/>
  <c r="T77" i="4"/>
  <c r="T143" i="4"/>
  <c r="T80" i="4"/>
  <c r="T130" i="4"/>
  <c r="T21" i="4"/>
  <c r="T128" i="4"/>
  <c r="T65" i="4"/>
  <c r="T92" i="4"/>
  <c r="T28" i="4"/>
  <c r="T135" i="4"/>
  <c r="T119" i="4"/>
  <c r="T144" i="4"/>
  <c r="T39" i="4"/>
  <c r="T23" i="4"/>
  <c r="T7" i="4"/>
  <c r="T132" i="4"/>
  <c r="T50" i="4"/>
  <c r="T49" i="4"/>
  <c r="T86" i="4"/>
  <c r="T78" i="4"/>
  <c r="T70" i="4"/>
  <c r="T59" i="4"/>
  <c r="T67" i="4"/>
  <c r="T73" i="4"/>
  <c r="T30" i="4"/>
  <c r="T14" i="4"/>
  <c r="T118" i="4"/>
  <c r="T53" i="4"/>
  <c r="T4" i="4"/>
  <c r="T63" i="4"/>
  <c r="T91" i="4"/>
  <c r="T64" i="4"/>
  <c r="T56" i="4"/>
  <c r="T20" i="4"/>
  <c r="T131" i="4"/>
  <c r="T129" i="4"/>
  <c r="T29" i="4"/>
  <c r="T13" i="4"/>
  <c r="T94" i="4"/>
  <c r="T79" i="4"/>
  <c r="T108" i="4"/>
  <c r="T121" i="4"/>
  <c r="T93" i="4"/>
  <c r="T106" i="4"/>
  <c r="T102" i="4"/>
  <c r="T16" i="4"/>
  <c r="T117" i="4"/>
  <c r="T19" i="4"/>
  <c r="T125" i="4"/>
  <c r="T103" i="4"/>
  <c r="T142" i="4"/>
  <c r="T36" i="4"/>
  <c r="T41" i="4"/>
  <c r="T10" i="4"/>
  <c r="T122" i="4"/>
  <c r="T47" i="4"/>
  <c r="T116" i="4"/>
  <c r="T69" i="4"/>
  <c r="T42" i="4"/>
  <c r="T25" i="4"/>
  <c r="T107" i="4"/>
  <c r="T72" i="4"/>
  <c r="T85" i="4"/>
  <c r="T141" i="4"/>
  <c r="T145" i="4"/>
  <c r="T15" i="4"/>
  <c r="T115" i="4"/>
  <c r="T46" i="4"/>
  <c r="T3" i="4"/>
  <c r="T150" i="4"/>
  <c r="T112" i="4"/>
  <c r="T22" i="4"/>
  <c r="T139" i="4"/>
  <c r="T98" i="4"/>
  <c r="T148" i="4"/>
  <c r="T133" i="4"/>
  <c r="T71" i="4"/>
  <c r="T37" i="4"/>
  <c r="T5" i="4"/>
  <c r="T113" i="4"/>
  <c r="T104" i="4"/>
  <c r="T95" i="4"/>
  <c r="S151" i="4"/>
  <c r="AD31" i="4" l="1"/>
  <c r="AB51" i="4"/>
  <c r="Z35" i="4"/>
  <c r="AD120" i="4"/>
  <c r="AD17" i="4"/>
  <c r="X136" i="4"/>
  <c r="V119" i="4"/>
  <c r="AB23" i="4"/>
  <c r="Z67" i="4"/>
  <c r="V103" i="4"/>
  <c r="AD15" i="4"/>
  <c r="AD29" i="4"/>
  <c r="Z33" i="4"/>
  <c r="AB35" i="4"/>
  <c r="Z27" i="4"/>
  <c r="V11" i="4"/>
  <c r="AD14" i="4"/>
  <c r="Z6" i="4"/>
  <c r="Z26" i="4"/>
  <c r="AB46" i="4"/>
  <c r="AB131" i="4"/>
  <c r="V90" i="4"/>
  <c r="AD75" i="4"/>
  <c r="AB139" i="4"/>
  <c r="AB48" i="4"/>
  <c r="X61" i="4"/>
  <c r="Z58" i="4"/>
  <c r="AD74" i="4"/>
  <c r="D10" i="11"/>
  <c r="AB13" i="4"/>
  <c r="AD40" i="4"/>
  <c r="AD19" i="4"/>
  <c r="V37" i="4"/>
  <c r="V28" i="4"/>
  <c r="AB21" i="4"/>
  <c r="Z137" i="4"/>
  <c r="V31" i="4"/>
  <c r="AB29" i="4"/>
  <c r="X102" i="4"/>
  <c r="AD134" i="4"/>
  <c r="Z106" i="4"/>
  <c r="AD139" i="4"/>
  <c r="V140" i="4"/>
  <c r="X58" i="4"/>
  <c r="AB30" i="4"/>
  <c r="AD89" i="4"/>
  <c r="AD63" i="4"/>
  <c r="AD69" i="4"/>
  <c r="V95" i="4"/>
  <c r="AD62" i="4"/>
  <c r="V73" i="4"/>
  <c r="V150" i="4"/>
  <c r="V78" i="4"/>
  <c r="AD113" i="4"/>
  <c r="V84" i="4"/>
  <c r="AD39" i="4"/>
  <c r="AD141" i="4"/>
  <c r="AD43" i="4"/>
  <c r="AD37" i="4"/>
  <c r="X41" i="4"/>
  <c r="V101" i="4"/>
  <c r="AB79" i="4"/>
  <c r="AB54" i="4"/>
  <c r="X59" i="4"/>
  <c r="AD41" i="4"/>
  <c r="AB142" i="4"/>
  <c r="Z60" i="4"/>
  <c r="AD112" i="4"/>
  <c r="H4" i="11"/>
  <c r="V26" i="4"/>
  <c r="AB16" i="4"/>
  <c r="X20" i="4"/>
  <c r="AD34" i="4"/>
  <c r="Z36" i="4"/>
  <c r="V118" i="4"/>
  <c r="AD94" i="4"/>
  <c r="AD30" i="4"/>
  <c r="AD10" i="4"/>
  <c r="AB24" i="4"/>
  <c r="AB66" i="4"/>
  <c r="V38" i="4"/>
  <c r="V131" i="4"/>
  <c r="V46" i="4"/>
  <c r="AD99" i="4"/>
  <c r="Z40" i="4"/>
  <c r="AB128" i="4"/>
  <c r="X34" i="4"/>
  <c r="V22" i="4"/>
  <c r="AD28" i="4"/>
  <c r="AD6" i="4"/>
  <c r="Z82" i="4"/>
  <c r="AB8" i="4"/>
  <c r="AB67" i="4"/>
  <c r="AD23" i="4"/>
  <c r="AB26" i="4"/>
  <c r="AD5" i="4"/>
  <c r="Z16" i="4"/>
  <c r="V53" i="4"/>
  <c r="AB113" i="4"/>
  <c r="V42" i="4"/>
  <c r="AB18" i="4"/>
  <c r="AD27" i="4"/>
  <c r="V13" i="4"/>
  <c r="AB65" i="4"/>
  <c r="AB49" i="4"/>
  <c r="AB72" i="4"/>
  <c r="AD98" i="4"/>
  <c r="V126" i="4"/>
  <c r="AB109" i="4"/>
  <c r="X24" i="4"/>
  <c r="X45" i="4"/>
  <c r="AB25" i="4"/>
  <c r="V9" i="4"/>
  <c r="AB45" i="4"/>
  <c r="AD22" i="4"/>
  <c r="Z127" i="4"/>
  <c r="Z37" i="4"/>
  <c r="Z12" i="4"/>
  <c r="AD38" i="4"/>
  <c r="AB63" i="4"/>
  <c r="AD18" i="4"/>
  <c r="AD50" i="4"/>
  <c r="V68" i="4"/>
  <c r="AD146" i="4"/>
  <c r="X33" i="4"/>
  <c r="Z32" i="4"/>
  <c r="AB134" i="4"/>
  <c r="AD65" i="4"/>
  <c r="Z109" i="4"/>
  <c r="V51" i="4"/>
  <c r="X39" i="4"/>
  <c r="X30" i="4"/>
  <c r="X5" i="4"/>
  <c r="Z34" i="4"/>
  <c r="AB42" i="4"/>
  <c r="AD128" i="4"/>
  <c r="AB31" i="4"/>
  <c r="X116" i="4"/>
  <c r="V15" i="4"/>
  <c r="V7" i="4"/>
  <c r="AB126" i="4"/>
  <c r="X32" i="4"/>
  <c r="AD73" i="4"/>
  <c r="Z90" i="4"/>
  <c r="Z104" i="4"/>
  <c r="Z25" i="4"/>
  <c r="Z21" i="4"/>
  <c r="Z31" i="4"/>
  <c r="X63" i="4"/>
  <c r="AD64" i="4"/>
  <c r="AB74" i="4"/>
  <c r="AD8" i="4"/>
  <c r="Z87" i="4"/>
  <c r="Z39" i="4"/>
  <c r="V18" i="4"/>
  <c r="AB62" i="4"/>
  <c r="X11" i="4"/>
  <c r="V136" i="4"/>
  <c r="V148" i="4"/>
  <c r="AD107" i="4"/>
  <c r="V30" i="4"/>
  <c r="AD57" i="4"/>
  <c r="X29" i="4"/>
  <c r="Z71" i="4"/>
  <c r="AB127" i="4"/>
  <c r="AB37" i="4"/>
  <c r="AB4" i="4"/>
  <c r="AB10" i="4"/>
  <c r="AB5" i="4"/>
  <c r="X17" i="4"/>
  <c r="AB135" i="4"/>
  <c r="X36" i="4"/>
  <c r="X147" i="4"/>
  <c r="X108" i="4"/>
  <c r="X19" i="4"/>
  <c r="AB96" i="4"/>
  <c r="AB85" i="4"/>
  <c r="AB34" i="4"/>
  <c r="X140" i="4"/>
  <c r="X22" i="4"/>
  <c r="V24" i="4"/>
  <c r="V52" i="4"/>
  <c r="AD53" i="4"/>
  <c r="Z105" i="4"/>
  <c r="X107" i="4"/>
  <c r="Z14" i="4"/>
  <c r="Z48" i="4"/>
  <c r="AB44" i="4"/>
  <c r="AD7" i="4"/>
  <c r="AD101" i="4"/>
  <c r="Z145" i="4"/>
  <c r="AD106" i="4"/>
  <c r="AB36" i="4"/>
  <c r="AD82" i="4"/>
  <c r="V40" i="4"/>
  <c r="AD25" i="4"/>
  <c r="AB116" i="4"/>
  <c r="X100" i="4"/>
  <c r="V144" i="4"/>
  <c r="V74" i="4"/>
  <c r="AB32" i="4"/>
  <c r="Z20" i="4"/>
  <c r="Z13" i="4"/>
  <c r="Z38" i="4"/>
  <c r="Z19" i="4"/>
  <c r="Z22" i="4"/>
  <c r="Z70" i="4"/>
  <c r="V125" i="4"/>
  <c r="AD136" i="4"/>
  <c r="X28" i="4"/>
  <c r="Z112" i="4"/>
  <c r="AB73" i="4"/>
  <c r="AB33" i="4"/>
  <c r="AB94" i="4"/>
  <c r="Z135" i="4"/>
  <c r="X89" i="4"/>
  <c r="AB55" i="4"/>
  <c r="V92" i="4"/>
  <c r="AB75" i="4"/>
  <c r="AB111" i="4"/>
  <c r="X99" i="4"/>
  <c r="V23" i="4"/>
  <c r="AD129" i="4"/>
  <c r="Z64" i="4"/>
  <c r="V58" i="4"/>
  <c r="AB150" i="4"/>
  <c r="X114" i="4"/>
  <c r="Z110" i="4"/>
  <c r="V61" i="4"/>
  <c r="X67" i="4"/>
  <c r="Z81" i="4"/>
  <c r="AD11" i="4"/>
  <c r="X35" i="4"/>
  <c r="X27" i="4"/>
  <c r="AB141" i="4"/>
  <c r="X8" i="4"/>
  <c r="X71" i="4"/>
  <c r="V56" i="4"/>
  <c r="X12" i="4"/>
  <c r="AB3" i="4"/>
  <c r="Z83" i="4"/>
  <c r="X145" i="4"/>
  <c r="V6" i="4"/>
  <c r="V104" i="4"/>
  <c r="Z76" i="4"/>
  <c r="V29" i="4"/>
  <c r="Z88" i="4"/>
  <c r="V132" i="4"/>
  <c r="X40" i="4"/>
  <c r="V39" i="4"/>
  <c r="X38" i="4"/>
  <c r="X115" i="4"/>
  <c r="X37" i="4"/>
  <c r="V36" i="4"/>
  <c r="V35" i="4"/>
  <c r="V34" i="4"/>
  <c r="V33" i="4"/>
  <c r="V32" i="4"/>
  <c r="X31" i="4"/>
  <c r="Z30" i="4"/>
  <c r="Z29" i="4"/>
  <c r="Z28" i="4"/>
  <c r="AB93" i="4"/>
  <c r="X81" i="4"/>
  <c r="X14" i="4"/>
  <c r="V27" i="4"/>
  <c r="Z149" i="4"/>
  <c r="X143" i="4"/>
  <c r="AD66" i="4"/>
  <c r="AB121" i="4"/>
  <c r="V10" i="4"/>
  <c r="AB50" i="4"/>
  <c r="V137" i="4"/>
  <c r="AD61" i="4"/>
  <c r="V142" i="4"/>
  <c r="AB69" i="4"/>
  <c r="Z114" i="4"/>
  <c r="X55" i="4"/>
  <c r="V60" i="4"/>
  <c r="Z17" i="4"/>
  <c r="X123" i="4"/>
  <c r="Z46" i="4"/>
  <c r="X47" i="4"/>
  <c r="V16" i="4"/>
  <c r="AB108" i="4"/>
  <c r="V94" i="4"/>
  <c r="X133" i="4"/>
  <c r="AB138" i="4"/>
  <c r="AB106" i="4"/>
  <c r="Z3" i="4"/>
  <c r="Z9" i="4"/>
  <c r="Z8" i="4"/>
  <c r="Z97" i="4"/>
  <c r="AB56" i="4"/>
  <c r="Z86" i="4"/>
  <c r="AB99" i="4"/>
  <c r="Z57" i="4"/>
  <c r="V49" i="4"/>
  <c r="AD12" i="4"/>
  <c r="X23" i="4"/>
  <c r="V54" i="4"/>
  <c r="X146" i="4"/>
  <c r="V100" i="4"/>
  <c r="Z80" i="4"/>
  <c r="Z59" i="4"/>
  <c r="X72" i="4"/>
  <c r="V25" i="4"/>
  <c r="V62" i="4"/>
  <c r="X117" i="4"/>
  <c r="AB19" i="4"/>
  <c r="AB68" i="4"/>
  <c r="AD26" i="4"/>
  <c r="X13" i="4"/>
  <c r="Z7" i="4"/>
  <c r="Z131" i="4"/>
  <c r="V89" i="4"/>
  <c r="AD126" i="4"/>
  <c r="AB101" i="4"/>
  <c r="V21" i="4"/>
  <c r="X125" i="4"/>
  <c r="AB43" i="4"/>
  <c r="V75" i="4"/>
  <c r="Z120" i="4"/>
  <c r="Z129" i="4"/>
  <c r="X70" i="4"/>
  <c r="Z93" i="4"/>
  <c r="V102" i="4"/>
  <c r="AD67" i="4"/>
  <c r="X15" i="4"/>
  <c r="X139" i="4"/>
  <c r="V76" i="4"/>
  <c r="AB147" i="4"/>
  <c r="X141" i="4"/>
  <c r="AB20" i="4"/>
  <c r="V14" i="4"/>
  <c r="C10" i="11"/>
  <c r="X26" i="4"/>
  <c r="X25" i="4"/>
  <c r="Z24" i="4"/>
  <c r="Z23" i="4"/>
  <c r="AB22" i="4"/>
  <c r="X21" i="4"/>
  <c r="V20" i="4"/>
  <c r="V19" i="4"/>
  <c r="X18" i="4"/>
  <c r="V17" i="4"/>
  <c r="X16" i="4"/>
  <c r="Z15" i="4"/>
  <c r="AB14" i="4"/>
  <c r="Z136" i="4"/>
  <c r="AB125" i="4"/>
  <c r="X82" i="4"/>
  <c r="AD87" i="4"/>
  <c r="V134" i="4"/>
  <c r="AB129" i="4"/>
  <c r="V64" i="4"/>
  <c r="AB60" i="4"/>
  <c r="X150" i="4"/>
  <c r="AB89" i="4"/>
  <c r="Z74" i="4"/>
  <c r="V145" i="4"/>
  <c r="Z115" i="4"/>
  <c r="Z45" i="4"/>
  <c r="AB7" i="4"/>
  <c r="Z128" i="4"/>
  <c r="X98" i="4"/>
  <c r="Z146" i="4"/>
  <c r="AB6" i="4"/>
  <c r="X69" i="4"/>
  <c r="AB105" i="4"/>
  <c r="AB78" i="4"/>
  <c r="Z117" i="4"/>
  <c r="AB102" i="4"/>
  <c r="Z56" i="4"/>
  <c r="Z11" i="4"/>
  <c r="AB61" i="4"/>
  <c r="Z148" i="4"/>
  <c r="X10" i="4"/>
  <c r="AB47" i="4"/>
  <c r="AD132" i="4"/>
  <c r="V109" i="4"/>
  <c r="X86" i="4"/>
  <c r="Z44" i="4"/>
  <c r="Z84" i="4"/>
  <c r="Z4" i="4"/>
  <c r="V3" i="4"/>
  <c r="AB124" i="4"/>
  <c r="X144" i="4"/>
  <c r="X80" i="4"/>
  <c r="X51" i="4"/>
  <c r="AD72" i="4"/>
  <c r="Z118" i="4"/>
  <c r="V88" i="4"/>
  <c r="AD149" i="4"/>
  <c r="AB9" i="4"/>
  <c r="Z113" i="4"/>
  <c r="V12" i="4"/>
  <c r="V141" i="4"/>
  <c r="X75" i="4"/>
  <c r="Z95" i="4"/>
  <c r="Z5" i="4"/>
  <c r="V70" i="4"/>
  <c r="AD58" i="4"/>
  <c r="Z91" i="4"/>
  <c r="AB130" i="4"/>
  <c r="V110" i="4"/>
  <c r="X122" i="4"/>
  <c r="X90" i="4"/>
  <c r="V96" i="4"/>
  <c r="V77" i="4"/>
  <c r="AD13" i="4"/>
  <c r="AB12" i="4"/>
  <c r="AB11" i="4"/>
  <c r="Z10" i="4"/>
  <c r="X9" i="4"/>
  <c r="V8" i="4"/>
  <c r="X7" i="4"/>
  <c r="X6" i="4"/>
  <c r="V5" i="4"/>
  <c r="Z141" i="4"/>
  <c r="V41" i="4"/>
  <c r="V127" i="4"/>
  <c r="Z92" i="4"/>
  <c r="V124" i="4"/>
  <c r="AB91" i="4"/>
  <c r="X83" i="4"/>
  <c r="X121" i="4"/>
  <c r="Z111" i="4"/>
  <c r="V138" i="4"/>
  <c r="Z52" i="4"/>
  <c r="X57" i="4"/>
  <c r="AB148" i="4"/>
  <c r="X134" i="4"/>
  <c r="V79" i="4"/>
  <c r="Z107" i="4"/>
  <c r="X142" i="4"/>
  <c r="AB115" i="4"/>
  <c r="X112" i="4"/>
  <c r="V82" i="4"/>
  <c r="AB118" i="4"/>
  <c r="X104" i="4"/>
  <c r="AB98" i="4"/>
  <c r="V135" i="4"/>
  <c r="AD147" i="4"/>
  <c r="AB146" i="4"/>
  <c r="X103" i="4"/>
  <c r="AB77" i="4"/>
  <c r="X76" i="4"/>
  <c r="X87" i="4"/>
  <c r="AD90" i="4"/>
  <c r="X50" i="4"/>
  <c r="V149" i="4"/>
  <c r="AD131" i="4"/>
  <c r="AB140" i="4"/>
  <c r="V130" i="4"/>
  <c r="Z54" i="4"/>
  <c r="Z119" i="4"/>
  <c r="AD122" i="4"/>
  <c r="AB123" i="4"/>
  <c r="V72" i="4"/>
  <c r="X43" i="4"/>
  <c r="X65" i="4"/>
  <c r="V113" i="4"/>
  <c r="Z73" i="4"/>
  <c r="AB53" i="4"/>
  <c r="V66" i="4"/>
  <c r="Z94" i="4"/>
  <c r="Z143" i="4"/>
  <c r="V71" i="4"/>
  <c r="AB90" i="4"/>
  <c r="X149" i="4"/>
  <c r="V146" i="4"/>
  <c r="V67" i="4"/>
  <c r="V115" i="4"/>
  <c r="X118" i="4"/>
  <c r="X94" i="4"/>
  <c r="V57" i="4"/>
  <c r="Z121" i="4"/>
  <c r="Z41" i="4"/>
  <c r="V111" i="4"/>
  <c r="X62" i="4"/>
  <c r="V112" i="4"/>
  <c r="AB76" i="4"/>
  <c r="Z101" i="4"/>
  <c r="X78" i="4"/>
  <c r="V44" i="4"/>
  <c r="X48" i="4"/>
  <c r="X124" i="4"/>
  <c r="V83" i="4"/>
  <c r="AB84" i="4"/>
  <c r="X93" i="4"/>
  <c r="AD109" i="4"/>
  <c r="AB103" i="4"/>
  <c r="X42" i="4"/>
  <c r="V86" i="4"/>
  <c r="V122" i="4"/>
  <c r="Z108" i="4"/>
  <c r="X77" i="4"/>
  <c r="AB92" i="4"/>
  <c r="Z49" i="4"/>
  <c r="X54" i="4"/>
  <c r="AB143" i="4"/>
  <c r="V139" i="4"/>
  <c r="X79" i="4"/>
  <c r="X126" i="4"/>
  <c r="Z140" i="4"/>
  <c r="AB119" i="4"/>
  <c r="Z68" i="4"/>
  <c r="V120" i="4"/>
  <c r="V63" i="4"/>
  <c r="X105" i="4"/>
  <c r="AB87" i="4"/>
  <c r="X130" i="4"/>
  <c r="X66" i="4"/>
  <c r="Z53" i="4"/>
  <c r="V98" i="4"/>
  <c r="Z138" i="4"/>
  <c r="V91" i="4"/>
  <c r="Z116" i="4"/>
  <c r="AD135" i="4"/>
  <c r="AB107" i="4"/>
  <c r="AD71" i="4"/>
  <c r="Z132" i="4"/>
  <c r="Z50" i="4"/>
  <c r="AB88" i="4"/>
  <c r="V99" i="4"/>
  <c r="X85" i="4"/>
  <c r="Z96" i="4"/>
  <c r="Z125" i="4"/>
  <c r="Z47" i="4"/>
  <c r="V123" i="4"/>
  <c r="X52" i="4"/>
  <c r="X128" i="4"/>
  <c r="AD45" i="4"/>
  <c r="Z147" i="4"/>
  <c r="Z65" i="4"/>
  <c r="V4" i="4"/>
  <c r="X97" i="4"/>
  <c r="V43" i="4"/>
  <c r="AB71" i="4"/>
  <c r="AD70" i="4"/>
  <c r="AD54" i="4"/>
  <c r="AD76" i="4"/>
  <c r="AD125" i="4"/>
  <c r="AD100" i="4"/>
  <c r="AD140" i="4"/>
  <c r="Z150" i="4"/>
  <c r="X120" i="4"/>
  <c r="Z144" i="4"/>
  <c r="AB136" i="4"/>
  <c r="Z61" i="4"/>
  <c r="Z102" i="4"/>
  <c r="X73" i="4"/>
  <c r="AB86" i="4"/>
  <c r="Z85" i="4"/>
  <c r="Z51" i="4"/>
  <c r="AB52" i="4"/>
  <c r="X4" i="4"/>
  <c r="AB112" i="4"/>
  <c r="V147" i="4"/>
  <c r="X119" i="4"/>
  <c r="X148" i="4"/>
  <c r="X110" i="4"/>
  <c r="AB145" i="4"/>
  <c r="X91" i="4"/>
  <c r="AB57" i="4"/>
  <c r="X113" i="4"/>
  <c r="X127" i="4"/>
  <c r="AB41" i="4"/>
  <c r="X60" i="4"/>
  <c r="AB83" i="4"/>
  <c r="X74" i="4"/>
  <c r="X3" i="4"/>
  <c r="X137" i="4"/>
  <c r="Z98" i="4"/>
  <c r="X96" i="4"/>
  <c r="X44" i="4"/>
  <c r="X46" i="4"/>
  <c r="X109" i="4"/>
  <c r="AB58" i="4"/>
  <c r="X68" i="4"/>
  <c r="X92" i="4"/>
  <c r="X64" i="4"/>
  <c r="Z78" i="4"/>
  <c r="X56" i="4"/>
  <c r="X84" i="4"/>
  <c r="AB132" i="4"/>
  <c r="AB82" i="4"/>
  <c r="AB122" i="4"/>
  <c r="X95" i="4"/>
  <c r="X138" i="4"/>
  <c r="Z124" i="4"/>
  <c r="AB104" i="4"/>
  <c r="Z139" i="4"/>
  <c r="Z133" i="4"/>
  <c r="X53" i="4"/>
  <c r="X131" i="4"/>
  <c r="X49" i="4"/>
  <c r="Z126" i="4"/>
  <c r="X135" i="4"/>
  <c r="Z103" i="4"/>
  <c r="Z142" i="4"/>
  <c r="Z75" i="4"/>
  <c r="X88" i="4"/>
  <c r="Z99" i="4"/>
  <c r="Z66" i="4"/>
  <c r="X111" i="4"/>
  <c r="Z130" i="4"/>
  <c r="X101" i="4"/>
  <c r="Z62" i="4"/>
  <c r="Z89" i="4"/>
  <c r="Z134" i="4"/>
  <c r="V143" i="4"/>
  <c r="Z43" i="4"/>
  <c r="Z77" i="4"/>
  <c r="Z79" i="4"/>
  <c r="Z63" i="4"/>
  <c r="Z72" i="4"/>
  <c r="Z123" i="4"/>
  <c r="Z42" i="4"/>
  <c r="V81" i="4"/>
  <c r="V114" i="4"/>
  <c r="V107" i="4"/>
  <c r="V55" i="4"/>
  <c r="V105" i="4"/>
  <c r="V69" i="4"/>
  <c r="V59" i="4"/>
  <c r="V121" i="4"/>
  <c r="V106" i="4"/>
  <c r="V65" i="4"/>
  <c r="V50" i="4"/>
  <c r="V128" i="4"/>
  <c r="V48" i="4"/>
  <c r="V93" i="4"/>
  <c r="V97" i="4"/>
  <c r="V47" i="4"/>
  <c r="V87" i="4"/>
  <c r="V45" i="4"/>
  <c r="V129" i="4"/>
  <c r="V117" i="4"/>
  <c r="V116" i="4"/>
  <c r="V80" i="4"/>
  <c r="V108" i="4"/>
  <c r="H8" i="11"/>
  <c r="G10" i="11"/>
  <c r="H6" i="11" l="1"/>
  <c r="H7" i="11"/>
  <c r="F10" i="11"/>
  <c r="H9" i="11"/>
  <c r="E10" i="11" l="1"/>
  <c r="H5" i="11" l="1"/>
  <c r="I9" i="11" l="1"/>
  <c r="I7" i="11"/>
  <c r="I5" i="11"/>
  <c r="I4" i="11"/>
  <c r="I8" i="11"/>
  <c r="H10" i="11"/>
  <c r="I6" i="11"/>
  <c r="I3" i="11"/>
</calcChain>
</file>

<file path=xl/sharedStrings.xml><?xml version="1.0" encoding="utf-8"?>
<sst xmlns="http://schemas.openxmlformats.org/spreadsheetml/2006/main" count="1803" uniqueCount="282">
  <si>
    <t>EDG</t>
  </si>
  <si>
    <t>Repères départs</t>
  </si>
  <si>
    <t>Age</t>
  </si>
  <si>
    <t>Score</t>
  </si>
  <si>
    <t>Points</t>
  </si>
  <si>
    <t>Catégorie</t>
  </si>
  <si>
    <t>U12</t>
  </si>
  <si>
    <t>9 TD</t>
  </si>
  <si>
    <t>U10</t>
  </si>
  <si>
    <t>Anjou</t>
  </si>
  <si>
    <t>Angers</t>
  </si>
  <si>
    <t>Cholet</t>
  </si>
  <si>
    <t>Baugé</t>
  </si>
  <si>
    <t>9 TE</t>
  </si>
  <si>
    <t>U14</t>
  </si>
  <si>
    <t>U18</t>
  </si>
  <si>
    <t>U16</t>
  </si>
  <si>
    <t>18 T</t>
  </si>
  <si>
    <t>St Sylvain</t>
  </si>
  <si>
    <t>Saumur</t>
  </si>
  <si>
    <t>ROUGE</t>
  </si>
  <si>
    <t>Licence</t>
  </si>
  <si>
    <t>TOTAL</t>
  </si>
  <si>
    <t>ANGELO Hugo</t>
  </si>
  <si>
    <t>AUDEBEAU Sacha</t>
  </si>
  <si>
    <t>BIDET Maeline</t>
  </si>
  <si>
    <t>BOUTRY Arthur</t>
  </si>
  <si>
    <t>BOUTRY Hugo</t>
  </si>
  <si>
    <t>BUCHER Achille</t>
  </si>
  <si>
    <t>CAREIL Jules</t>
  </si>
  <si>
    <t>CONTANT Silvère</t>
  </si>
  <si>
    <t>DE GIACOMONI Augustin</t>
  </si>
  <si>
    <t>DECORDE Tanguy</t>
  </si>
  <si>
    <t>FONTAINE BEN HADJ Alix</t>
  </si>
  <si>
    <t>FOURNIER CORNET Léandre</t>
  </si>
  <si>
    <t>FOURNIER CORNET Léonie</t>
  </si>
  <si>
    <t>GOURET Constance</t>
  </si>
  <si>
    <t>GOURET Eléonore</t>
  </si>
  <si>
    <t>GOURET Charles</t>
  </si>
  <si>
    <t>GUEMAS Benjamin</t>
  </si>
  <si>
    <t>HUSSON Louis</t>
  </si>
  <si>
    <t>JOACHIM Maxime</t>
  </si>
  <si>
    <t>JUSTEAU Pierre</t>
  </si>
  <si>
    <t>LEBRETON  Quentin</t>
  </si>
  <si>
    <t>LECERF Matthieu</t>
  </si>
  <si>
    <t>LEMEUNIER Gabriel</t>
  </si>
  <si>
    <t>LERAYS Eliott</t>
  </si>
  <si>
    <t>LEROUX Oscar</t>
  </si>
  <si>
    <t>LEROY Lévi</t>
  </si>
  <si>
    <t>LIEGEOIS-CASTAINGS Valentin</t>
  </si>
  <si>
    <t>MARSOLLIER Adam</t>
  </si>
  <si>
    <t>MEUNIER Antoine</t>
  </si>
  <si>
    <t>NASSOUR Zein</t>
  </si>
  <si>
    <t>OLLIVIER Alexandre</t>
  </si>
  <si>
    <t>PANNIER Ael</t>
  </si>
  <si>
    <t>ROUGER Eloi</t>
  </si>
  <si>
    <t>SCHNELL GABIN</t>
  </si>
  <si>
    <t>VIRY Louis</t>
  </si>
  <si>
    <t>1er TOUR</t>
  </si>
  <si>
    <t>Points4</t>
  </si>
  <si>
    <t>2ème TOUR</t>
  </si>
  <si>
    <t>Couleur2</t>
  </si>
  <si>
    <t>3ème TOUR</t>
  </si>
  <si>
    <t>4ème TOUR</t>
  </si>
  <si>
    <t>Couleur3</t>
  </si>
  <si>
    <t>Couleur4</t>
  </si>
  <si>
    <t>F</t>
  </si>
  <si>
    <t>G</t>
  </si>
  <si>
    <t>F/G</t>
  </si>
  <si>
    <t>BISIAU Capucine</t>
  </si>
  <si>
    <t>BOURASSEAU Léanne</t>
  </si>
  <si>
    <t>BRIERE Julia</t>
  </si>
  <si>
    <t>DEROCHE Honorine</t>
  </si>
  <si>
    <t>BARAIZE Thomas</t>
  </si>
  <si>
    <t>BOUTIN Simon</t>
  </si>
  <si>
    <t>BUTRULLE Victor</t>
  </si>
  <si>
    <t>ENGEL Alexandre</t>
  </si>
  <si>
    <t>GOHIER Adrien</t>
  </si>
  <si>
    <t>GUEMAS Baptiste</t>
  </si>
  <si>
    <t>JUSTEAU Victor</t>
  </si>
  <si>
    <t>MACOUIN Louis</t>
  </si>
  <si>
    <t>PECOURT Edouard</t>
  </si>
  <si>
    <t>PROVOST Antoine</t>
  </si>
  <si>
    <t>RAZAKANDESTRA Ethan</t>
  </si>
  <si>
    <t>RENAULT Lucas</t>
  </si>
  <si>
    <t>ROUSSEAU Maxence</t>
  </si>
  <si>
    <t>Nb</t>
  </si>
  <si>
    <t>Total</t>
  </si>
  <si>
    <t>FONTAINE BEN HADJ Solène</t>
  </si>
  <si>
    <t>MOURLON Eloïse</t>
  </si>
  <si>
    <t>PERDREAU Valentin</t>
  </si>
  <si>
    <t>PLONQUET Antonin</t>
  </si>
  <si>
    <t>STEVENS Emilie</t>
  </si>
  <si>
    <t>TERLAIN Hermine</t>
  </si>
  <si>
    <t>THIERRY TERLAIN Bubba</t>
  </si>
  <si>
    <t>KHAMDARANIKORN Maxime</t>
  </si>
  <si>
    <t>LE SOLLIEC Maël</t>
  </si>
  <si>
    <t>LEGER Augustin</t>
  </si>
  <si>
    <t>AUBINEAU Antoine</t>
  </si>
  <si>
    <t>AUFFRET Marius</t>
  </si>
  <si>
    <t>AUFFRET Victor</t>
  </si>
  <si>
    <t>BACK Albin</t>
  </si>
  <si>
    <t>BARRE Gabin</t>
  </si>
  <si>
    <t>BARREAULT Noa</t>
  </si>
  <si>
    <t>BAUTRAIS Anaël</t>
  </si>
  <si>
    <t>BAZIN Yanis</t>
  </si>
  <si>
    <t>BERNIER Alice</t>
  </si>
  <si>
    <t>BERNIER Emilie</t>
  </si>
  <si>
    <t>BISIAU Victor</t>
  </si>
  <si>
    <t>BLOT Mathieu</t>
  </si>
  <si>
    <t>BUTRULLE Arthur</t>
  </si>
  <si>
    <t>CHAUVEAU Alice</t>
  </si>
  <si>
    <t>CHIRON Vangelis</t>
  </si>
  <si>
    <t>COURSIERE Max</t>
  </si>
  <si>
    <t>DE FREITAS Julien</t>
  </si>
  <si>
    <t>DE FREITAS Pauline</t>
  </si>
  <si>
    <t>DESOR Valmont</t>
  </si>
  <si>
    <t>DEVAUX Max</t>
  </si>
  <si>
    <t>DIAS Rafaël</t>
  </si>
  <si>
    <t>DOUSSET Colombe</t>
  </si>
  <si>
    <t>DOUSSET Domitille</t>
  </si>
  <si>
    <t>CHIVE-DELOY Louis</t>
  </si>
  <si>
    <t>CHAUVEAU Corentin</t>
  </si>
  <si>
    <t>CHAMAILLARD Armand</t>
  </si>
  <si>
    <t>COURAUD Maëlan</t>
  </si>
  <si>
    <t>DELCROS-BICHON Leho</t>
  </si>
  <si>
    <t>GARBARINI Louis</t>
  </si>
  <si>
    <t>GAUDIN Léo</t>
  </si>
  <si>
    <t>GERMON Lubin</t>
  </si>
  <si>
    <t>GRANRY Malo</t>
  </si>
  <si>
    <t>GUEMAS Léopold</t>
  </si>
  <si>
    <t>MARTY Raphaël</t>
  </si>
  <si>
    <t>ROBIN Théo</t>
  </si>
  <si>
    <t>THERVILLE  Armèle</t>
  </si>
  <si>
    <t>VALISSANT Raphaël</t>
  </si>
  <si>
    <t>RODIEN Oscar</t>
  </si>
  <si>
    <t>CLT</t>
  </si>
  <si>
    <t>Nom Prénom</t>
  </si>
  <si>
    <t>Clt 9 TD</t>
  </si>
  <si>
    <t>Clt 9 TE</t>
  </si>
  <si>
    <t>Clt 18T</t>
  </si>
  <si>
    <t>= 18 Trous</t>
  </si>
  <si>
    <t>FOSSET Louis</t>
  </si>
  <si>
    <t>Couleur 1</t>
  </si>
  <si>
    <t>Points   1</t>
  </si>
  <si>
    <t>Points    2</t>
  </si>
  <si>
    <t>Points    3</t>
  </si>
  <si>
    <t>Cat.               1</t>
  </si>
  <si>
    <t>Cat.              2</t>
  </si>
  <si>
    <t>Cat.                3</t>
  </si>
  <si>
    <t>Cat .               4</t>
  </si>
  <si>
    <t>2ème TOUR - Champigné</t>
  </si>
  <si>
    <t>1er TOUR - Angers</t>
  </si>
  <si>
    <t>DIDIER SPLINGART Arthur</t>
  </si>
  <si>
    <t>DIDIER SPLINGART Victor</t>
  </si>
  <si>
    <t xml:space="preserve">= 9 Trous Espoir </t>
  </si>
  <si>
    <t xml:space="preserve">= 9 Trous Débutant </t>
  </si>
  <si>
    <t>RANG</t>
  </si>
  <si>
    <t>RANG U10</t>
  </si>
  <si>
    <t>RANG U12</t>
  </si>
  <si>
    <t>RANG U16</t>
  </si>
  <si>
    <t>RANG U18</t>
  </si>
  <si>
    <t>RANG U14</t>
  </si>
  <si>
    <t>CONTANT Jonas</t>
  </si>
  <si>
    <t>ORANGE</t>
  </si>
  <si>
    <t>VIOLET</t>
  </si>
  <si>
    <t>BLEU</t>
  </si>
  <si>
    <t>JAUNE</t>
  </si>
  <si>
    <t>BLANC</t>
  </si>
  <si>
    <t>CHEVALIER Thomas</t>
  </si>
  <si>
    <t>FRAPPIER Foucauld</t>
  </si>
  <si>
    <t>MOUALLEM Arthur</t>
  </si>
  <si>
    <t>CORABOEUF Louis</t>
  </si>
  <si>
    <t>VIDELAINE Thimotée</t>
  </si>
  <si>
    <t>POITEVIN Darren</t>
  </si>
  <si>
    <t>MONTIGNE Nathan</t>
  </si>
  <si>
    <t>3ème TOUR - Cholet</t>
  </si>
  <si>
    <t>CORABOEUF Emma</t>
  </si>
  <si>
    <t>PATOUREAUX Enola</t>
  </si>
  <si>
    <t>VAUDOISET Elisa</t>
  </si>
  <si>
    <t>GERMON Jules</t>
  </si>
  <si>
    <t>RACAULT Paulin</t>
  </si>
  <si>
    <t>RACAULT Zoé</t>
  </si>
  <si>
    <t>VAUDOISET Justine</t>
  </si>
  <si>
    <t>LAVERGNE Gaspard</t>
  </si>
  <si>
    <t>AUFFRAY Mazarine</t>
  </si>
  <si>
    <t>GRAYDON Karl</t>
  </si>
  <si>
    <t>LEBRUN Camille</t>
  </si>
  <si>
    <t>TENDERO Fabio</t>
  </si>
  <si>
    <t>ROUVRAIS Robin</t>
  </si>
  <si>
    <t>MITAINE Arthur</t>
  </si>
  <si>
    <t>MARMION Arthur</t>
  </si>
  <si>
    <t>JAOUEN Tim</t>
  </si>
  <si>
    <t>LEROY Louis Alexandre</t>
  </si>
  <si>
    <t>DELAUNAY Corentin</t>
  </si>
  <si>
    <t>AGUILE Enael</t>
  </si>
  <si>
    <t>SARRAZIN Clémence</t>
  </si>
  <si>
    <t>5ème TOUR</t>
  </si>
  <si>
    <t>LERAYS Gauthier</t>
  </si>
  <si>
    <t>LESEINE Zoé</t>
  </si>
  <si>
    <t>ASSAF Reem</t>
  </si>
  <si>
    <t>GUILLERM Arthur</t>
  </si>
  <si>
    <t>PREVOST Hector</t>
  </si>
  <si>
    <t>DELIS Camille</t>
  </si>
  <si>
    <t>LEGER Léonard</t>
  </si>
  <si>
    <t>JORGENSEN Oliver</t>
  </si>
  <si>
    <t>FRADIN Paul</t>
  </si>
  <si>
    <t>BOISSIER Martin</t>
  </si>
  <si>
    <t>THULEAU Oumi</t>
  </si>
  <si>
    <t>VIGOT MER Sacha</t>
  </si>
  <si>
    <t>REGNAULT Wyatt</t>
  </si>
  <si>
    <t>LEVAL Théophile</t>
  </si>
  <si>
    <t>BOISSIER Baptiste</t>
  </si>
  <si>
    <t>LE GALL Charlie</t>
  </si>
  <si>
    <t>LE GALL Ange</t>
  </si>
  <si>
    <t>PRAUD Hortense</t>
  </si>
  <si>
    <t>TRANCHANT DOC Enzo</t>
  </si>
  <si>
    <t>MAINCHAIN Félix</t>
  </si>
  <si>
    <t>KERN Gaspard</t>
  </si>
  <si>
    <t>MOURLON Clarisse</t>
  </si>
  <si>
    <t>TOQUE Raphaël</t>
  </si>
  <si>
    <t>BUTRULLE Constance</t>
  </si>
  <si>
    <t>ROCFORT Victoire</t>
  </si>
  <si>
    <t>DINOMAIS Augustin</t>
  </si>
  <si>
    <t>BURGADA Sacha</t>
  </si>
  <si>
    <t>DUHAL Martin</t>
  </si>
  <si>
    <t>VADE Titouan</t>
  </si>
  <si>
    <t>DEROUET Paul Alexance</t>
  </si>
  <si>
    <t>LANDEAU-TROTTIER Louison</t>
  </si>
  <si>
    <t>RAVAZE PERRAUX Rafael</t>
  </si>
  <si>
    <t>CLEMOT Tiago</t>
  </si>
  <si>
    <t>RICHARD Lou</t>
  </si>
  <si>
    <t>LEBERT Thiago</t>
  </si>
  <si>
    <t>FOT-HING PENIERE Tao</t>
  </si>
  <si>
    <t>JUIN Tom</t>
  </si>
  <si>
    <t>NGUYENTRONG Jean</t>
  </si>
  <si>
    <t>GOYER Pénélope</t>
  </si>
  <si>
    <t>TOUZEAU Pierre</t>
  </si>
  <si>
    <t>DEGUEILLE Victor</t>
  </si>
  <si>
    <t>DERE ROBION Eden</t>
  </si>
  <si>
    <t>GALET-GIBERT Quentin</t>
  </si>
  <si>
    <t>GASPARIN Léon</t>
  </si>
  <si>
    <t>DERE ROBION Aime</t>
  </si>
  <si>
    <t>POUZET-Coue Léon</t>
  </si>
  <si>
    <t>LESEINE Louis</t>
  </si>
  <si>
    <t>NOBILI Lucie</t>
  </si>
  <si>
    <t>COURTHAUDON Louis Axel</t>
  </si>
  <si>
    <t>GREGOIRE Raphael</t>
  </si>
  <si>
    <t>HAMHAM CHEVET Adem</t>
  </si>
  <si>
    <t>HAMHAM CHEVET Nahil</t>
  </si>
  <si>
    <t>DUCELLIER Justin</t>
  </si>
  <si>
    <t>FOIN Ethan</t>
  </si>
  <si>
    <t>DUBOIS Andréa</t>
  </si>
  <si>
    <t>LEBOUCQ Gatien</t>
  </si>
  <si>
    <t>MOYEN Lucie</t>
  </si>
  <si>
    <t>THOMAS Charles Edouard</t>
  </si>
  <si>
    <t>JAMOIS Nathael</t>
  </si>
  <si>
    <t>Ateliers</t>
  </si>
  <si>
    <t>DINOMAIS Philomène</t>
  </si>
  <si>
    <t>MAURICE Elise</t>
  </si>
  <si>
    <t>DUVAL Antonin</t>
  </si>
  <si>
    <t>GRELET Edouard</t>
  </si>
  <si>
    <t>JEANNEAU Alban</t>
  </si>
  <si>
    <t>BHUYAN Priya</t>
  </si>
  <si>
    <t>OUDIN Clara</t>
  </si>
  <si>
    <t>GENTILHOMME Nolan</t>
  </si>
  <si>
    <t>ROBERT Enaël</t>
  </si>
  <si>
    <t>ROBERT Timéo</t>
  </si>
  <si>
    <t>FEHNER Louis</t>
  </si>
  <si>
    <t>BHUYAN Preston</t>
  </si>
  <si>
    <t>MOUNIE Maxime</t>
  </si>
  <si>
    <t>DELAGE Gabin</t>
  </si>
  <si>
    <t>MEUNIER Paul</t>
  </si>
  <si>
    <t>POISSON Léonie</t>
  </si>
  <si>
    <t xml:space="preserve"> </t>
  </si>
  <si>
    <t>CHARRIER Noah</t>
  </si>
  <si>
    <t>DELESTRE Victor Alexandre</t>
  </si>
  <si>
    <t>BHUYAN Paxton</t>
  </si>
  <si>
    <t>VERON Alix</t>
  </si>
  <si>
    <t>MOULIN Gaston</t>
  </si>
  <si>
    <t>BRETON Tanguy</t>
  </si>
  <si>
    <t>Angers La Perrière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</si>
</sst>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"/>
    <numFmt numFmtId="165" formatCode="[$]@"/>
    <numFmt numFmtId="166" formatCode="#,##0.00\ [$€-40C];[Red]\-#,##0.00\ [$€-40C]"/>
    <numFmt numFmtId="167" formatCode="[$-40C]General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9211E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FF00FF"/>
      <name val="Calibri"/>
      <family val="2"/>
    </font>
    <font>
      <b/>
      <sz val="11"/>
      <color rgb="FFFF00FF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C00CC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1"/>
      <color rgb="FFCC00CC"/>
      <name val="Calibri"/>
      <family val="2"/>
    </font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color rgb="FF000000"/>
      <name val="Arial1"/>
      <charset val="1"/>
    </font>
    <font>
      <sz val="11"/>
      <name val="Calibri"/>
      <family val="2"/>
    </font>
    <font>
      <b/>
      <sz val="10"/>
      <color rgb="FF171718"/>
      <name val="Open San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charset val="1"/>
    </font>
    <font>
      <sz val="11"/>
      <name val="Calibri"/>
      <scheme val="minor"/>
    </font>
    <font>
      <b/>
      <sz val="11"/>
      <name val="Calibri"/>
      <scheme val="minor"/>
    </font>
    <font>
      <b/>
      <sz val="11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AEDEE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6" fillId="0" borderId="0"/>
    <xf numFmtId="0" fontId="10" fillId="0" borderId="0"/>
    <xf numFmtId="0" fontId="26" fillId="0" borderId="0"/>
    <xf numFmtId="0" fontId="27" fillId="0" borderId="0" applyBorder="0" applyProtection="0">
      <alignment horizontal="center"/>
    </xf>
    <xf numFmtId="0" fontId="27" fillId="0" borderId="0" applyBorder="0" applyProtection="0">
      <alignment horizontal="center" textRotation="90"/>
    </xf>
    <xf numFmtId="0" fontId="28" fillId="0" borderId="0" applyBorder="0" applyProtection="0"/>
    <xf numFmtId="166" fontId="28" fillId="0" borderId="0" applyBorder="0" applyProtection="0"/>
    <xf numFmtId="167" fontId="29" fillId="0" borderId="0" applyBorder="0" applyProtection="0"/>
  </cellStyleXfs>
  <cellXfs count="270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7" fillId="0" borderId="2" xfId="1" applyNumberFormat="1" applyFont="1" applyBorder="1" applyAlignment="1">
      <alignment vertical="center" wrapText="1"/>
    </xf>
    <xf numFmtId="165" fontId="17" fillId="0" borderId="2" xfId="1" applyNumberFormat="1" applyFont="1" applyBorder="1" applyAlignment="1">
      <alignment vertical="center"/>
    </xf>
    <xf numFmtId="0" fontId="16" fillId="0" borderId="2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6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0" fontId="18" fillId="0" borderId="2" xfId="2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0" fontId="16" fillId="0" borderId="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/>
    </xf>
    <xf numFmtId="0" fontId="0" fillId="0" borderId="11" xfId="0" applyBorder="1"/>
    <xf numFmtId="0" fontId="0" fillId="0" borderId="2" xfId="0" applyBorder="1"/>
    <xf numFmtId="0" fontId="14" fillId="0" borderId="10" xfId="0" applyFont="1" applyBorder="1" applyAlignment="1">
      <alignment vertical="center" wrapText="1"/>
    </xf>
    <xf numFmtId="0" fontId="7" fillId="0" borderId="0" xfId="1" quotePrefix="1" applyFont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0" borderId="0" xfId="1" applyAlignment="1">
      <alignment horizontal="center"/>
    </xf>
    <xf numFmtId="0" fontId="6" fillId="11" borderId="0" xfId="1" applyFill="1" applyAlignment="1">
      <alignment horizontal="center"/>
    </xf>
    <xf numFmtId="49" fontId="0" fillId="0" borderId="2" xfId="0" applyNumberFormat="1" applyBorder="1"/>
    <xf numFmtId="1" fontId="8" fillId="3" borderId="2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4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horizontal="center" vertical="center"/>
    </xf>
    <xf numFmtId="1" fontId="6" fillId="0" borderId="2" xfId="1" applyNumberFormat="1" applyBorder="1" applyAlignment="1">
      <alignment horizontal="center"/>
    </xf>
    <xf numFmtId="1" fontId="6" fillId="4" borderId="2" xfId="1" applyNumberFormat="1" applyFill="1" applyBorder="1" applyAlignment="1">
      <alignment horizontal="center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vertical="center"/>
      <protection locked="0"/>
    </xf>
    <xf numFmtId="0" fontId="6" fillId="0" borderId="2" xfId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6" fillId="11" borderId="2" xfId="1" applyFill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0" fillId="0" borderId="2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0" fillId="0" borderId="9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wrapText="1"/>
      <protection locked="0"/>
    </xf>
    <xf numFmtId="0" fontId="4" fillId="8" borderId="0" xfId="0" applyFont="1" applyFill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0" fillId="12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1" fontId="6" fillId="3" borderId="2" xfId="1" applyNumberForma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0" fillId="0" borderId="1" xfId="0" applyBorder="1"/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4" fillId="8" borderId="0" xfId="0" applyNumberFormat="1" applyFont="1" applyFill="1" applyAlignment="1">
      <alignment horizontal="center" vertical="center"/>
    </xf>
    <xf numFmtId="0" fontId="0" fillId="0" borderId="10" xfId="0" applyBorder="1"/>
    <xf numFmtId="0" fontId="0" fillId="4" borderId="10" xfId="0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0" xfId="0" applyFill="1" applyBorder="1"/>
    <xf numFmtId="0" fontId="4" fillId="8" borderId="10" xfId="0" applyFont="1" applyFill="1" applyBorder="1" applyAlignment="1">
      <alignment horizontal="center"/>
    </xf>
    <xf numFmtId="0" fontId="19" fillId="0" borderId="0" xfId="0" applyFont="1"/>
    <xf numFmtId="0" fontId="0" fillId="11" borderId="0" xfId="0" applyFill="1"/>
    <xf numFmtId="0" fontId="16" fillId="0" borderId="2" xfId="1" applyFont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Protection="1">
      <protection locked="0"/>
    </xf>
    <xf numFmtId="0" fontId="7" fillId="2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11" borderId="9" xfId="0" applyFill="1" applyBorder="1" applyProtection="1">
      <protection locked="0"/>
    </xf>
    <xf numFmtId="0" fontId="18" fillId="0" borderId="2" xfId="1" applyFont="1" applyBorder="1" applyAlignment="1" applyProtection="1">
      <alignment vertical="center" wrapText="1"/>
      <protection locked="0"/>
    </xf>
    <xf numFmtId="0" fontId="17" fillId="0" borderId="1" xfId="1" applyFont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0" fillId="13" borderId="2" xfId="0" applyFill="1" applyBorder="1" applyProtection="1">
      <protection locked="0"/>
    </xf>
    <xf numFmtId="1" fontId="7" fillId="4" borderId="2" xfId="0" applyNumberFormat="1" applyFont="1" applyFill="1" applyBorder="1" applyAlignment="1">
      <alignment horizontal="center" vertical="center"/>
    </xf>
    <xf numFmtId="0" fontId="24" fillId="0" borderId="2" xfId="1" applyFont="1" applyBorder="1" applyAlignment="1" applyProtection="1">
      <alignment vertical="center" wrapText="1"/>
      <protection locked="0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>
      <alignment horizontal="center"/>
    </xf>
    <xf numFmtId="0" fontId="30" fillId="0" borderId="1" xfId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11" borderId="2" xfId="1" applyFont="1" applyFill="1" applyBorder="1" applyAlignment="1" applyProtection="1">
      <alignment horizontal="center" vertical="center"/>
      <protection locked="0"/>
    </xf>
    <xf numFmtId="0" fontId="7" fillId="11" borderId="2" xfId="1" applyFont="1" applyFill="1" applyBorder="1" applyAlignment="1" applyProtection="1">
      <alignment horizontal="center" vertical="center"/>
      <protection locked="0"/>
    </xf>
    <xf numFmtId="0" fontId="31" fillId="15" borderId="2" xfId="0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horizontal="center" vertical="center" wrapText="1"/>
    </xf>
    <xf numFmtId="0" fontId="32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1" fontId="34" fillId="0" borderId="9" xfId="0" applyNumberFormat="1" applyFont="1" applyBorder="1" applyAlignment="1" applyProtection="1">
      <alignment horizontal="center" vertical="center" wrapText="1"/>
      <protection locked="0"/>
    </xf>
    <xf numFmtId="0" fontId="32" fillId="11" borderId="9" xfId="0" applyFont="1" applyFill="1" applyBorder="1" applyAlignment="1" applyProtection="1">
      <alignment vertical="center"/>
      <protection locked="0"/>
    </xf>
    <xf numFmtId="0" fontId="32" fillId="3" borderId="9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4" borderId="9" xfId="0" applyFont="1" applyFill="1" applyBorder="1" applyAlignment="1">
      <alignment horizontal="center"/>
    </xf>
    <xf numFmtId="1" fontId="32" fillId="4" borderId="9" xfId="0" applyNumberFormat="1" applyFont="1" applyFill="1" applyBorder="1" applyAlignment="1">
      <alignment horizontal="center"/>
    </xf>
    <xf numFmtId="0" fontId="36" fillId="0" borderId="2" xfId="0" applyFont="1" applyBorder="1"/>
    <xf numFmtId="0" fontId="35" fillId="0" borderId="1" xfId="0" applyFont="1" applyBorder="1"/>
    <xf numFmtId="0" fontId="35" fillId="0" borderId="2" xfId="0" applyFont="1" applyBorder="1"/>
    <xf numFmtId="0" fontId="35" fillId="0" borderId="2" xfId="0" applyFont="1" applyBorder="1" applyAlignment="1">
      <alignment wrapText="1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/>
    </xf>
    <xf numFmtId="0" fontId="16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  <protection locked="0"/>
    </xf>
    <xf numFmtId="0" fontId="18" fillId="0" borderId="1" xfId="1" applyFont="1" applyBorder="1" applyAlignment="1">
      <alignment horizontal="left" vertical="center"/>
    </xf>
    <xf numFmtId="0" fontId="11" fillId="0" borderId="9" xfId="0" applyFont="1" applyBorder="1" applyProtection="1">
      <protection locked="0"/>
    </xf>
    <xf numFmtId="0" fontId="10" fillId="0" borderId="15" xfId="0" applyFont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0" fillId="0" borderId="0" xfId="0" quotePrefix="1"/>
    <xf numFmtId="0" fontId="18" fillId="0" borderId="2" xfId="0" applyFont="1" applyBorder="1"/>
    <xf numFmtId="0" fontId="37" fillId="0" borderId="1" xfId="0" applyFont="1" applyBorder="1"/>
    <xf numFmtId="0" fontId="16" fillId="0" borderId="2" xfId="0" applyFont="1" applyBorder="1"/>
    <xf numFmtId="0" fontId="11" fillId="0" borderId="1" xfId="0" applyFont="1" applyBorder="1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0" fontId="7" fillId="11" borderId="9" xfId="0" applyFont="1" applyFill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1" fontId="7" fillId="4" borderId="9" xfId="0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1" applyNumberFormat="1" applyFont="1" applyFill="1" applyBorder="1" applyAlignment="1" applyProtection="1">
      <alignment horizontal="center" vertical="center"/>
      <protection locked="0"/>
    </xf>
    <xf numFmtId="0" fontId="32" fillId="0" borderId="2" xfId="1" applyFont="1" applyFill="1" applyBorder="1" applyAlignment="1" applyProtection="1">
      <alignment horizontal="center" vertical="center"/>
      <protection locked="0"/>
    </xf>
    <xf numFmtId="0" fontId="6" fillId="11" borderId="2" xfId="1" applyNumberFormat="1" applyFill="1" applyBorder="1" applyAlignment="1" applyProtection="1">
      <alignment horizontal="center" vertical="center"/>
      <protection locked="0"/>
    </xf>
    <xf numFmtId="1" fontId="33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2" fillId="11" borderId="2" xfId="1" applyFont="1" applyFill="1" applyBorder="1" applyAlignment="1" applyProtection="1">
      <alignment horizontal="center" vertical="center"/>
      <protection locked="0"/>
    </xf>
    <xf numFmtId="1" fontId="6" fillId="0" borderId="2" xfId="1" applyNumberFormat="1" applyFill="1" applyBorder="1" applyAlignment="1">
      <alignment horizontal="center"/>
    </xf>
    <xf numFmtId="0" fontId="32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vertical="center"/>
      <protection locked="0"/>
    </xf>
    <xf numFmtId="0" fontId="39" fillId="0" borderId="2" xfId="0" applyFont="1" applyBorder="1"/>
    <xf numFmtId="0" fontId="16" fillId="0" borderId="9" xfId="1" applyFont="1" applyBorder="1" applyAlignment="1" applyProtection="1">
      <alignment vertical="center" wrapText="1"/>
      <protection locked="0"/>
    </xf>
    <xf numFmtId="0" fontId="37" fillId="0" borderId="2" xfId="0" applyFont="1" applyBorder="1"/>
    <xf numFmtId="0" fontId="14" fillId="0" borderId="14" xfId="1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6" fillId="0" borderId="2" xfId="1" applyFill="1" applyBorder="1" applyAlignment="1" applyProtection="1">
      <alignment horizontal="center" vertical="center"/>
      <protection locked="0"/>
    </xf>
    <xf numFmtId="0" fontId="40" fillId="0" borderId="9" xfId="1" applyFont="1" applyFill="1" applyBorder="1" applyAlignment="1" applyProtection="1">
      <alignment horizontal="center" vertical="center" wrapText="1"/>
      <protection locked="0"/>
    </xf>
    <xf numFmtId="1" fontId="3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2" xfId="0" applyFont="1" applyBorder="1"/>
    <xf numFmtId="0" fontId="5" fillId="0" borderId="13" xfId="1" applyFont="1" applyBorder="1" applyAlignment="1" applyProtection="1">
      <alignment horizontal="right" vertical="center" wrapText="1"/>
      <protection locked="0"/>
    </xf>
    <xf numFmtId="0" fontId="4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 vertical="center"/>
    </xf>
    <xf numFmtId="1" fontId="34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>
      <alignment horizontal="right" vertical="center"/>
    </xf>
    <xf numFmtId="1" fontId="9" fillId="0" borderId="2" xfId="1" applyNumberFormat="1" applyFont="1" applyBorder="1" applyAlignment="1" applyProtection="1">
      <alignment horizontal="right" vertical="center"/>
      <protection locked="0"/>
    </xf>
    <xf numFmtId="1" fontId="9" fillId="0" borderId="2" xfId="1" applyNumberFormat="1" applyFont="1" applyBorder="1" applyAlignment="1" applyProtection="1">
      <alignment horizontal="right" vertical="center" wrapText="1"/>
      <protection locked="0"/>
    </xf>
    <xf numFmtId="1" fontId="9" fillId="0" borderId="9" xfId="1" applyNumberFormat="1" applyFont="1" applyBorder="1" applyAlignment="1" applyProtection="1">
      <alignment horizontal="right" vertical="center" wrapText="1"/>
      <protection locked="0"/>
    </xf>
    <xf numFmtId="1" fontId="34" fillId="0" borderId="9" xfId="0" applyNumberFormat="1" applyFont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10" fillId="0" borderId="2" xfId="0" applyNumberFormat="1" applyFont="1" applyBorder="1" applyAlignment="1">
      <alignment horizontal="center" vertical="center"/>
    </xf>
    <xf numFmtId="0" fontId="7" fillId="0" borderId="13" xfId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right"/>
    </xf>
    <xf numFmtId="1" fontId="8" fillId="0" borderId="9" xfId="1" applyNumberFormat="1" applyFont="1" applyFill="1" applyBorder="1" applyAlignment="1" applyProtection="1">
      <alignment horizontal="right" vertical="center" wrapText="1"/>
      <protection locked="0"/>
    </xf>
    <xf numFmtId="1" fontId="8" fillId="0" borderId="2" xfId="1" applyNumberFormat="1" applyFont="1" applyBorder="1" applyAlignment="1" applyProtection="1">
      <alignment horizontal="right" vertical="center"/>
      <protection locked="0"/>
    </xf>
    <xf numFmtId="1" fontId="8" fillId="0" borderId="2" xfId="1" applyNumberFormat="1" applyFont="1" applyBorder="1" applyAlignment="1" applyProtection="1">
      <alignment horizontal="right" vertical="center" wrapText="1"/>
      <protection locked="0"/>
    </xf>
    <xf numFmtId="1" fontId="8" fillId="0" borderId="9" xfId="1" applyNumberFormat="1" applyFont="1" applyBorder="1" applyAlignment="1" applyProtection="1">
      <alignment horizontal="right" vertical="center" wrapText="1"/>
      <protection locked="0"/>
    </xf>
    <xf numFmtId="1" fontId="8" fillId="0" borderId="9" xfId="0" applyNumberFormat="1" applyFont="1" applyBorder="1" applyAlignment="1" applyProtection="1">
      <alignment horizontal="right" vertical="center" wrapText="1"/>
      <protection locked="0"/>
    </xf>
    <xf numFmtId="1" fontId="32" fillId="3" borderId="9" xfId="0" applyNumberFormat="1" applyFont="1" applyFill="1" applyBorder="1" applyAlignment="1">
      <alignment horizontal="center"/>
    </xf>
    <xf numFmtId="1" fontId="8" fillId="0" borderId="2" xfId="1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41" fillId="0" borderId="2" xfId="0" applyFont="1" applyBorder="1" applyAlignment="1">
      <alignment horizontal="center" vertical="center"/>
    </xf>
    <xf numFmtId="0" fontId="42" fillId="0" borderId="2" xfId="0" applyFont="1" applyBorder="1"/>
    <xf numFmtId="0" fontId="0" fillId="0" borderId="16" xfId="0" applyBorder="1"/>
    <xf numFmtId="0" fontId="0" fillId="0" borderId="2" xfId="0" applyBorder="1" applyAlignment="1">
      <alignment horizontal="right"/>
    </xf>
    <xf numFmtId="0" fontId="41" fillId="0" borderId="2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41" fillId="0" borderId="9" xfId="0" applyFont="1" applyBorder="1" applyAlignment="1">
      <alignment horizontal="center" vertical="center"/>
    </xf>
    <xf numFmtId="0" fontId="43" fillId="0" borderId="17" xfId="0" applyFont="1" applyBorder="1" applyAlignment="1">
      <alignment horizontal="right" vertical="center"/>
    </xf>
    <xf numFmtId="0" fontId="43" fillId="0" borderId="16" xfId="0" applyFont="1" applyBorder="1" applyAlignment="1">
      <alignment horizontal="right" vertical="center"/>
    </xf>
    <xf numFmtId="0" fontId="43" fillId="0" borderId="18" xfId="0" applyFont="1" applyBorder="1" applyAlignment="1">
      <alignment horizontal="right" vertical="center"/>
    </xf>
    <xf numFmtId="0" fontId="39" fillId="0" borderId="0" xfId="0" applyFont="1" applyBorder="1"/>
    <xf numFmtId="0" fontId="42" fillId="0" borderId="2" xfId="0" applyFont="1" applyFill="1" applyBorder="1"/>
    <xf numFmtId="0" fontId="0" fillId="4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1" fillId="0" borderId="9" xfId="0" applyFont="1" applyBorder="1"/>
    <xf numFmtId="0" fontId="14" fillId="0" borderId="9" xfId="1" applyFont="1" applyBorder="1" applyAlignment="1">
      <alignment vertical="center" wrapText="1"/>
    </xf>
    <xf numFmtId="0" fontId="17" fillId="0" borderId="9" xfId="1" applyFont="1" applyBorder="1" applyAlignment="1">
      <alignment vertical="center" wrapText="1"/>
    </xf>
    <xf numFmtId="0" fontId="14" fillId="0" borderId="14" xfId="1" applyFont="1" applyBorder="1" applyAlignment="1">
      <alignment horizontal="left" vertical="center" wrapText="1"/>
    </xf>
    <xf numFmtId="0" fontId="17" fillId="0" borderId="14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0" fillId="0" borderId="9" xfId="0" applyBorder="1"/>
    <xf numFmtId="0" fontId="44" fillId="0" borderId="15" xfId="0" applyNumberFormat="1" applyFont="1" applyBorder="1" applyAlignment="1">
      <alignment horizontal="center"/>
    </xf>
    <xf numFmtId="0" fontId="45" fillId="0" borderId="2" xfId="1" applyFont="1" applyBorder="1" applyAlignment="1">
      <alignment vertical="center" wrapText="1"/>
    </xf>
    <xf numFmtId="0" fontId="46" fillId="0" borderId="1" xfId="1" applyNumberFormat="1" applyFont="1" applyBorder="1" applyAlignment="1">
      <alignment horizontal="left" vertical="center" wrapText="1"/>
    </xf>
    <xf numFmtId="0" fontId="44" fillId="0" borderId="2" xfId="0" applyNumberFormat="1" applyFont="1" applyBorder="1"/>
  </cellXfs>
  <cellStyles count="9">
    <cellStyle name="Excel Built-in Normal" xfId="8"/>
    <cellStyle name="Heading 3" xfId="4"/>
    <cellStyle name="Heading1" xfId="5"/>
    <cellStyle name="Normal" xfId="0" builtinId="0"/>
    <cellStyle name="Normal 2" xfId="1"/>
    <cellStyle name="Normal 2 2" xfId="2"/>
    <cellStyle name="Normal 3" xfId="3"/>
    <cellStyle name="Result" xfId="6"/>
    <cellStyle name="Result2" xfId="7"/>
  </cellStyles>
  <dxfs count="323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  <dxf>
      <font>
        <color theme="0"/>
      </font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CC00CC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numFmt numFmtId="1" formatCode="0"/>
      <fill>
        <patternFill patternType="solid">
          <fgColor indexed="64"/>
          <bgColor theme="1" tint="0.34998626667073579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protection locked="1" hidden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color auto="1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protection locked="1" hidden="0"/>
    </dxf>
    <dxf>
      <protection locked="1" hidden="0"/>
    </dxf>
    <dxf>
      <alignment textRotation="0" wrapTex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color rgb="FF000000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color rgb="FF000000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</dxfs>
  <tableStyles count="0" defaultTableStyle="TableStyleMedium2" defaultPivotStyle="PivotStyleLight16"/>
  <colors>
    <mruColors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au" displayName="Tableau" ref="A1:F246" totalsRowShown="0" headerRowDxfId="322" dataDxfId="321">
  <autoFilter ref="A1:F246"/>
  <sortState ref="A2:F214">
    <sortCondition ref="B1:B214"/>
  </sortState>
  <tableColumns count="6">
    <tableColumn id="15" name="Nb" dataDxfId="320"/>
    <tableColumn id="2" name="Nom Prénom" dataDxfId="319"/>
    <tableColumn id="14" name="F/G" dataDxfId="318"/>
    <tableColumn id="4" name="EDG" dataDxfId="317"/>
    <tableColumn id="1" name="Licence" dataDxfId="316"/>
    <tableColumn id="6" name="Age" dataDxfId="3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ableau3" displayName="Tableau3" ref="A1:Q196" totalsRowCount="1" headerRowDxfId="314" headerRowBorderDxfId="313" tableBorderDxfId="312" totalsRowBorderDxfId="311">
  <autoFilter ref="A1:Q195"/>
  <sortState ref="A2:Q195">
    <sortCondition ref="G1:G195"/>
  </sortState>
  <tableColumns count="17">
    <tableColumn id="9" name="Licence" totalsRowLabel="Total" dataDxfId="310" totalsRowDxfId="309" dataCellStyle="Normal 2">
      <calculatedColumnFormula>IFERROR(VLOOKUP(Tableau3[[#This Row],[Nom Prénom]],Tableau[[Nom Prénom]:[Age]],4,FALSE)," ")</calculatedColumnFormula>
    </tableColumn>
    <tableColumn id="10" name="Nom Prénom" dataDxfId="308" totalsRowDxfId="307" dataCellStyle="Normal 2"/>
    <tableColumn id="2" name="F/G" dataDxfId="306" totalsRowDxfId="305"/>
    <tableColumn id="3" name="EDG" dataDxfId="304" totalsRowDxfId="303" dataCellStyle="Normal 2">
      <calculatedColumnFormula>IFERROR(VLOOKUP(B2,Tableau[[Nom Prénom]:[Age]],3,FALSE)," ")</calculatedColumnFormula>
    </tableColumn>
    <tableColumn id="4" name="Repères départs" dataDxfId="302" totalsRowDxfId="301" dataCellStyle="Normal 2"/>
    <tableColumn id="5" name="Age" dataDxfId="300" totalsRowDxfId="299">
      <calculatedColumnFormula>IFERROR(VLOOKUP(B2,Tableau[[Nom Prénom]:[Age]],5,FALSE)," ")</calculatedColumnFormula>
    </tableColumn>
    <tableColumn id="6" name="Score" dataDxfId="298" totalsRowDxfId="297" dataCellStyle="Normal 2"/>
    <tableColumn id="7" name="Points" totalsRowFunction="sum" dataDxfId="296" totalsRowDxfId="295" dataCellStyle="Normal 2"/>
    <tableColumn id="16" name="Ateliers" dataDxfId="294" totalsRowDxfId="293" dataCellStyle="Normal 2"/>
    <tableColumn id="17" name="TOTAL" dataDxfId="292" totalsRowDxfId="291" dataCellStyle="Normal 2">
      <calculatedColumnFormula>+Tableau3[[#This Row],[Ateliers]]+Tableau3[[#This Row],[Points]]</calculatedColumnFormula>
    </tableColumn>
    <tableColumn id="8" name="Catégorie" dataDxfId="290" totalsRowDxfId="289" dataCellStyle="Normal 2"/>
    <tableColumn id="1" name="9 TE" dataDxfId="288" totalsRowDxfId="287" dataCellStyle="Normal 2"/>
    <tableColumn id="11" name="Clt 9 TE" dataDxfId="286" totalsRowDxfId="285" dataCellStyle="Normal 2"/>
    <tableColumn id="12" name="9 TD" dataDxfId="284" totalsRowDxfId="283" dataCellStyle="Normal 2"/>
    <tableColumn id="13" name="Clt 9 TD" dataDxfId="282" totalsRowDxfId="281" dataCellStyle="Normal 2"/>
    <tableColumn id="14" name="18 T" dataDxfId="280" totalsRowDxfId="279" dataCellStyle="Normal 2"/>
    <tableColumn id="15" name="Clt 18T" totalsRowFunction="sum" dataDxfId="278" totalsRowDxfId="277" dataCellStyle="Normal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au39" displayName="Tableau39" ref="A1:Q197" totalsRowCount="1" headerRowDxfId="276" headerRowBorderDxfId="275" tableBorderDxfId="274" totalsRowBorderDxfId="273">
  <autoFilter ref="A1:Q196"/>
  <sortState ref="A2:Q23">
    <sortCondition ref="G1:G196"/>
  </sortState>
  <tableColumns count="17">
    <tableColumn id="9" name="Licence" totalsRowLabel="Total" dataDxfId="272" totalsRowDxfId="271" dataCellStyle="Normal 2">
      <calculatedColumnFormula>IFERROR(VLOOKUP(Tableau39[[#This Row],[Nom Prénom]],Tableau[[Nom Prénom]:[Age]],4,FALSE)," ")</calculatedColumnFormula>
    </tableColumn>
    <tableColumn id="10" name="Nom Prénom" dataDxfId="270" totalsRowDxfId="269" dataCellStyle="Normal 2"/>
    <tableColumn id="2" name="F/G" dataDxfId="268" totalsRowDxfId="267"/>
    <tableColumn id="3" name="EDG" dataDxfId="266" totalsRowDxfId="265" dataCellStyle="Normal 2">
      <calculatedColumnFormula>IFERROR(VLOOKUP(B2,Tableau[[Nom Prénom]:[Age]],3,FALSE)," ")</calculatedColumnFormula>
    </tableColumn>
    <tableColumn id="4" name="Repères départs" dataDxfId="264" totalsRowDxfId="263" dataCellStyle="Normal 2"/>
    <tableColumn id="5" name="Age" dataDxfId="262" totalsRowDxfId="261">
      <calculatedColumnFormula>IFERROR(VLOOKUP(B2,Tableau[[Nom Prénom]:[Age]],5,FALSE)," ")</calculatedColumnFormula>
    </tableColumn>
    <tableColumn id="6" name="Score" dataDxfId="260" totalsRowDxfId="259" dataCellStyle="Normal 2"/>
    <tableColumn id="7" name="Points" totalsRowFunction="sum" dataDxfId="258" totalsRowDxfId="257" dataCellStyle="Normal 2"/>
    <tableColumn id="16" name="Ateliers" dataDxfId="256" totalsRowDxfId="255" dataCellStyle="Normal 2"/>
    <tableColumn id="17" name="TOTAL" dataDxfId="254" totalsRowDxfId="253" dataCellStyle="Normal 2">
      <calculatedColumnFormula>+Tableau39[[#This Row],[Ateliers]]+Tableau39[[#This Row],[Points]]</calculatedColumnFormula>
    </tableColumn>
    <tableColumn id="8" name="Catégorie" dataDxfId="252" totalsRowDxfId="251" dataCellStyle="Normal 2"/>
    <tableColumn id="1" name="9 TE" dataDxfId="250" totalsRowDxfId="249" dataCellStyle="Normal 2"/>
    <tableColumn id="11" name="Clt 9 TE" dataDxfId="248" totalsRowDxfId="247" dataCellStyle="Normal 2"/>
    <tableColumn id="12" name="9 TD" dataDxfId="246" totalsRowDxfId="245" dataCellStyle="Normal 2"/>
    <tableColumn id="13" name="Clt 9 TD" dataDxfId="244" totalsRowDxfId="243" dataCellStyle="Normal 2"/>
    <tableColumn id="14" name="18 T" dataDxfId="242" totalsRowDxfId="241" dataCellStyle="Normal 2">
      <calculatedColumnFormula>IF(IF(K2="18 T",1,0)=1,H2," ")</calculatedColumnFormula>
    </tableColumn>
    <tableColumn id="15" name="Clt 18T" totalsRowFunction="sum" dataDxfId="240" totalsRowDxfId="239" dataCellStyle="Normal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A1:Q197" totalsRowShown="0">
  <autoFilter ref="A1:Q197"/>
  <sortState ref="A13:Q29">
    <sortCondition ref="G1:G198"/>
  </sortState>
  <tableColumns count="17">
    <tableColumn id="1" name="Licence" dataDxfId="238" dataCellStyle="Normal 2">
      <calculatedColumnFormula>IFERROR(VLOOKUP(Tableau2[[#This Row],[Nom Prénom]],Tableau[[Nom Prénom]:[Age]],4,FALSE)," ")</calculatedColumnFormula>
    </tableColumn>
    <tableColumn id="2" name="Nom Prénom" dataDxfId="237" dataCellStyle="Normal 2"/>
    <tableColumn id="3" name="F/G" dataDxfId="236" dataCellStyle="Normal 2"/>
    <tableColumn id="4" name="EDG" dataDxfId="235" dataCellStyle="Normal 2"/>
    <tableColumn id="5" name="Repères départs" dataDxfId="234" dataCellStyle="Normal 2"/>
    <tableColumn id="6" name="Age" dataDxfId="233" dataCellStyle="Normal 2"/>
    <tableColumn id="7" name="Score" dataDxfId="232" dataCellStyle="Normal 2"/>
    <tableColumn id="8" name="Points" dataDxfId="231" dataCellStyle="Normal 2"/>
    <tableColumn id="9" name="Ateliers" dataDxfId="230" dataCellStyle="Normal 2"/>
    <tableColumn id="18" name="TOTAL" dataDxfId="229" dataCellStyle="Normal 2">
      <calculatedColumnFormula>Tableau2[[#This Row],[Points]]+Tableau2[[#This Row],[Ateliers]]</calculatedColumnFormula>
    </tableColumn>
    <tableColumn id="11" name="Catégorie" dataDxfId="228" dataCellStyle="Normal 2"/>
    <tableColumn id="12" name="9 TE" dataDxfId="227" dataCellStyle="Normal 2"/>
    <tableColumn id="19" name="Clt 9 TE" dataDxfId="226" dataCellStyle="Normal 2">
      <calculatedColumnFormula>IFERROR((RANK(IF(IF(K2="9 TE",1,0)=1,H2," "),L:L,0)),0)</calculatedColumnFormula>
    </tableColumn>
    <tableColumn id="13" name="9 TD" dataDxfId="225" dataCellStyle="Normal 2"/>
    <tableColumn id="14" name="Clt 9 TD" dataDxfId="224" dataCellStyle="Normal 2"/>
    <tableColumn id="15" name="18 T" dataDxfId="223" dataCellStyle="Normal 2"/>
    <tableColumn id="16" name="Clt 18T" dataDxfId="222" dataCellStyle="Normal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Tableau4" displayName="Tableau4" ref="A1:Q196" totalsRowShown="0">
  <autoFilter ref="A1:Q196">
    <filterColumn colId="10">
      <customFilters>
        <customFilter operator="notEqual" val=" "/>
      </customFilters>
    </filterColumn>
  </autoFilter>
  <sortState ref="A31:Q67">
    <sortCondition ref="G1:G196"/>
  </sortState>
  <tableColumns count="17">
    <tableColumn id="1" name="Licence" dataDxfId="221" dataCellStyle="Normal 2">
      <calculatedColumnFormula>IFERROR(VLOOKUP(Tableau4[[#This Row],[Nom Prénom]],Tableau[[Nom Prénom]:[Age]],4,FALSE)," ")</calculatedColumnFormula>
    </tableColumn>
    <tableColumn id="2" name="Nom Prénom" dataDxfId="220" dataCellStyle="Normal 2"/>
    <tableColumn id="3" name="F/G" dataDxfId="219" dataCellStyle="Normal 2"/>
    <tableColumn id="4" name="EDG" dataDxfId="218" dataCellStyle="Normal 2"/>
    <tableColumn id="5" name="Repères départs" dataDxfId="217" dataCellStyle="Normal 2"/>
    <tableColumn id="6" name="Age" dataDxfId="216" dataCellStyle="Normal 2"/>
    <tableColumn id="7" name="Score" dataDxfId="215" dataCellStyle="Normal 2"/>
    <tableColumn id="8" name="Points" dataDxfId="214" dataCellStyle="Normal 2"/>
    <tableColumn id="9" name="Ateliers" dataDxfId="213" dataCellStyle="Normal 2"/>
    <tableColumn id="10" name="TOTAL" dataDxfId="212" dataCellStyle="Normal 2"/>
    <tableColumn id="11" name="Catégorie" dataDxfId="211" dataCellStyle="Normal 2"/>
    <tableColumn id="12" name="9 TE" dataDxfId="210" dataCellStyle="Normal 2"/>
    <tableColumn id="13" name="Clt 9 TE" dataDxfId="209" dataCellStyle="Normal 2"/>
    <tableColumn id="14" name="9 TD" dataDxfId="208" dataCellStyle="Normal 2"/>
    <tableColumn id="15" name="Clt 9 TD" dataDxfId="207" dataCellStyle="Normal 2"/>
    <tableColumn id="16" name="18 T" dataDxfId="206" dataCellStyle="Normal 2"/>
    <tableColumn id="17" name="Clt 18T" dataDxfId="205" dataCellStyle="Normal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eau9" displayName="Tableau9" ref="A1:Q196" totalsRowShown="0">
  <autoFilter ref="A1:Q196"/>
  <sortState ref="A30:Q66">
    <sortCondition ref="G1:G196"/>
  </sortState>
  <tableColumns count="17">
    <tableColumn id="1" name="Licence" dataDxfId="204" dataCellStyle="Normal 2">
      <calculatedColumnFormula>IFERROR(VLOOKUP(Tableau9[[#This Row],[Nom Prénom]],Tableau[[Nom Prénom]:[Age]],4,FALSE)," ")</calculatedColumnFormula>
    </tableColumn>
    <tableColumn id="2" name="Nom Prénom" dataDxfId="203" dataCellStyle="Normal 2"/>
    <tableColumn id="3" name="F/G" dataDxfId="202" dataCellStyle="Normal 2"/>
    <tableColumn id="4" name="EDG" dataDxfId="201" dataCellStyle="Normal 2"/>
    <tableColumn id="5" name="Repères départs" dataDxfId="200" dataCellStyle="Normal 2"/>
    <tableColumn id="6" name="Age" dataDxfId="199" dataCellStyle="Normal 2"/>
    <tableColumn id="7" name="Score" dataDxfId="198" dataCellStyle="Normal 2"/>
    <tableColumn id="8" name="Points" dataDxfId="197" dataCellStyle="Normal 2"/>
    <tableColumn id="9" name="Ateliers" dataDxfId="196" dataCellStyle="Normal 2"/>
    <tableColumn id="10" name="TOTAL" dataDxfId="195" dataCellStyle="Normal 2"/>
    <tableColumn id="11" name="Catégorie" dataDxfId="194" dataCellStyle="Normal 2"/>
    <tableColumn id="12" name="9 TE" dataDxfId="193" dataCellStyle="Normal 2"/>
    <tableColumn id="13" name="Clt 9 TE" dataDxfId="192" dataCellStyle="Normal 2"/>
    <tableColumn id="14" name="9 TD" dataDxfId="191" dataCellStyle="Normal 2"/>
    <tableColumn id="15" name="Clt 9 TD" dataDxfId="190" dataCellStyle="Normal 2"/>
    <tableColumn id="16" name="18 T" dataDxfId="189" dataCellStyle="Normal 2"/>
    <tableColumn id="17" name="Clt 18T" dataDxfId="188" dataCellStyle="Normal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5" name="Tableau46" displayName="Tableau46" ref="B2:AD151" totalsRowCount="1" headerRowDxfId="187" dataDxfId="186" totalsRowDxfId="185">
  <autoFilter ref="B2:AD150">
    <filterColumn colId="0">
      <filters>
        <filter val="ANGELO Hugo"/>
        <filter val="AUBINEAU Antoine"/>
        <filter val="AUDEBEAU Sacha"/>
        <filter val="AUFFRET Marius"/>
        <filter val="AUFFRET Victor"/>
        <filter val="BACK Albin"/>
        <filter val="BARAIZE Thomas"/>
        <filter val="BARRE Gabin"/>
        <filter val="BARREAULT Noa"/>
        <filter val="BAUTRAIS Anaël"/>
        <filter val="BAZIN Yanis"/>
        <filter val="BERNIER Alice"/>
        <filter val="BERNIER Emilie"/>
        <filter val="BIDET Maeline"/>
        <filter val="BISIAU Capucine"/>
        <filter val="BISIAU Victor"/>
        <filter val="BLOT Mathieu"/>
        <filter val="BOURASSEAU Léanne"/>
        <filter val="BOUTIN Simon"/>
        <filter val="BOUTRY Arthur"/>
        <filter val="BOUTRY Hugo"/>
        <filter val="BRIERE Julia"/>
        <filter val="BUCHER Achille"/>
        <filter val="BUTRULLE Arthur"/>
        <filter val="BUTRULLE Victor"/>
        <filter val="CAREIL Jules"/>
        <filter val="CHAMAILLARD Armand"/>
        <filter val="CHAUVEAU Alice"/>
        <filter val="CHAUVEAU Corentin"/>
        <filter val="CHEVALIER Thomas"/>
        <filter val="CHIRON Vangelis"/>
        <filter val="CHIVE-DELOY Louis"/>
        <filter val="CONTANT Jonas"/>
        <filter val="CONTANT Silvère"/>
        <filter val="CORABOEUF Emma"/>
        <filter val="CORABOEUF Louis"/>
        <filter val="COURAUD Maëlan"/>
        <filter val="COURSIERE Max"/>
        <filter val="DE FREITAS Julien"/>
        <filter val="DE FREITAS Pauline"/>
        <filter val="DE GIACOMONI Augustin"/>
        <filter val="DECORDE Tanguy"/>
        <filter val="DELCROS-BICHON Leho"/>
        <filter val="DEROCHE Honorine"/>
        <filter val="DESOR Valmont"/>
        <filter val="DEVAUX Max"/>
        <filter val="DIAS Rafaël"/>
        <filter val="DIDIER SPLINGART Arthur"/>
        <filter val="DIDIER SPLINGART Victor"/>
        <filter val="DOUSSET Colombe"/>
        <filter val="DOUSSET Domitille"/>
        <filter val="ENGEL Alexandre"/>
        <filter val="FONTAINE BEN HADJ Alix"/>
        <filter val="FONTAINE BEN HADJ Solène"/>
        <filter val="FOSSET Louis"/>
        <filter val="FOURNIER CORNET Léandre"/>
        <filter val="FOURNIER CORNET Léonie"/>
        <filter val="FRAPPIER Foucauld"/>
        <filter val="GARBARINI Louis"/>
        <filter val="GAUDIN Léo"/>
        <filter val="GERMON Lubin"/>
        <filter val="GOHIER Adrien"/>
        <filter val="GOURET Charles"/>
        <filter val="GOURET Constance"/>
        <filter val="GOURET Eléonore"/>
        <filter val="GRANRY Malo"/>
        <filter val="GUEMAS Baptiste"/>
        <filter val="GUEMAS Benjamin"/>
        <filter val="GUEMAS Léopold"/>
        <filter val="HUSSON Louis"/>
        <filter val="JOACHIM Maxime"/>
        <filter val="JUSTEAU Pierre"/>
        <filter val="JUSTEAU Victor"/>
        <filter val="KHAMDARANIKORN Maxime"/>
        <filter val="LE SOLLIEC Maël"/>
        <filter val="LEBRETON  Quentin"/>
        <filter val="LECERF Matthieu"/>
        <filter val="LEGER Augustin"/>
        <filter val="LEMEUNIER Gabriel"/>
        <filter val="LERAYS Eliott"/>
        <filter val="LEROUX Oscar"/>
        <filter val="LEROY Lévi"/>
        <filter val="LIEGEOIS-CASTAINGS Valentin"/>
        <filter val="MACOUIN Louis"/>
        <filter val="MARSOLLIER Adam"/>
        <filter val="MARTY Raphaël"/>
        <filter val="MEUNIER Antoine"/>
        <filter val="MONTIGNE Nathan"/>
        <filter val="MOUALLEM Arthur"/>
        <filter val="MOURLON Eloïse"/>
        <filter val="NASSOUR Zein"/>
        <filter val="OLLIVIER Alexandre"/>
        <filter val="PANNIER Ael"/>
        <filter val="PECOURT Edouard"/>
        <filter val="PERDREAU Valentin"/>
        <filter val="PLONQUET Antonin"/>
        <filter val="POITEVIN Darren"/>
        <filter val="PROVOST Antoine"/>
        <filter val="RAZAKANDESTRA Ethan"/>
        <filter val="RENAULT Lucas"/>
        <filter val="ROBIN Théo"/>
        <filter val="RODIEN Oscar"/>
        <filter val="ROUGER Eloi"/>
        <filter val="ROUSSEAU Maxence"/>
        <filter val="SCHNELL GABIN"/>
        <filter val="STEVENS Emilie"/>
        <filter val="TERLAIN Hermine"/>
        <filter val="THERVILLE  Armèle"/>
        <filter val="THIERRY TERLAIN Bubba"/>
        <filter val="VALISSANT Raphaël"/>
        <filter val="VIDELAINE Thimotée"/>
        <filter val="VIRY Louis"/>
      </filters>
    </filterColumn>
  </autoFilter>
  <sortState ref="B3:AD150">
    <sortCondition descending="1" ref="S2:S150"/>
  </sortState>
  <tableColumns count="29">
    <tableColumn id="2" name="Nom Prénom" totalsRowLabel="Total" dataDxfId="184" totalsRowDxfId="183" dataCellStyle="Normal 2">
      <calculatedColumnFormula>'Liste joueur'!B2</calculatedColumnFormula>
    </tableColumn>
    <tableColumn id="4" name="EDG" dataDxfId="182" totalsRowDxfId="181">
      <calculatedColumnFormula>IFERROR(VLOOKUP(Tableau46[[#This Row],[Nom Prénom]],Tableau[[Nom Prénom]:[Age]],3,FALSE)," ")</calculatedColumnFormula>
    </tableColumn>
    <tableColumn id="1" name="Licence" dataDxfId="180" totalsRowDxfId="179">
      <calculatedColumnFormula>IFERROR(VLOOKUP(B3,Tableau[[Nom Prénom]:[Age]],4,FALSE)," ")</calculatedColumnFormula>
    </tableColumn>
    <tableColumn id="19" name="F/G" dataDxfId="178" totalsRowDxfId="177">
      <calculatedColumnFormula>IFERROR(VLOOKUP(B3,Tableau[[Nom Prénom]:[Age]],2,FALSE)," ")</calculatedColumnFormula>
    </tableColumn>
    <tableColumn id="6" name="Age" dataDxfId="176" totalsRowDxfId="175">
      <calculatedColumnFormula>IFERROR(VLOOKUP(B3,Tableau[[Nom Prénom]:[Age]],5,FALSE)," ")</calculatedColumnFormula>
    </tableColumn>
    <tableColumn id="3" name="Cat.               1" dataDxfId="174" totalsRowDxfId="173">
      <calculatedColumnFormula>IFERROR(VLOOKUP(Tableau46[[#This Row],[Nom Prénom]],#REF!,7,FALSE)," ")</calculatedColumnFormula>
    </tableColumn>
    <tableColumn id="5" name="Couleur 1" dataDxfId="172" totalsRowDxfId="171">
      <calculatedColumnFormula>IFERROR(VLOOKUP(B3,#REF!,3,FALSE)," ")</calculatedColumnFormula>
    </tableColumn>
    <tableColumn id="8" name="Points   1" totalsRowFunction="sum" dataDxfId="170" totalsRowDxfId="169">
      <calculatedColumnFormula>IFERROR(VLOOKUP(Tableau46[[#This Row],[Nom Prénom]],#REF!,6,FALSE),0)</calculatedColumnFormula>
    </tableColumn>
    <tableColumn id="9" name="Cat.              2" dataDxfId="168" totalsRowDxfId="167">
      <calculatedColumnFormula>IFERROR(VLOOKUP(B3,#REF!,7,FALSE)," ")</calculatedColumnFormula>
    </tableColumn>
    <tableColumn id="13" name="Couleur2" dataDxfId="166" totalsRowDxfId="165">
      <calculatedColumnFormula>IFERROR(VLOOKUP(B3,#REF!,3,FALSE)," ")</calculatedColumnFormula>
    </tableColumn>
    <tableColumn id="7" name="Points    2" totalsRowFunction="sum" dataDxfId="164" totalsRowDxfId="163">
      <calculatedColumnFormula>IFERROR(VLOOKUP(B3,#REF!,6,FALSE),0)</calculatedColumnFormula>
    </tableColumn>
    <tableColumn id="10" name="Cat.                3" dataDxfId="162" totalsRowDxfId="161">
      <calculatedColumnFormula>IFERROR(VLOOKUP(B3,Tableau3[[#All],[Nom Prénom]:[Catégorie]],8,FALSE)," ")</calculatedColumnFormula>
    </tableColumn>
    <tableColumn id="16" name="Couleur3" dataDxfId="160" totalsRowDxfId="159">
      <calculatedColumnFormula>IFERROR(VLOOKUP(B3,Tableau3[[#All],[Nom Prénom]:[Catégorie]],4,FALSE)," ")</calculatedColumnFormula>
    </tableColumn>
    <tableColumn id="14" name="Points    3" totalsRowFunction="sum" dataDxfId="158" totalsRowDxfId="157">
      <calculatedColumnFormula>IFERROR(VLOOKUP(B3,Tableau3[[#All],[Nom Prénom]:[Catégorie]],7,FALSE),0)</calculatedColumnFormula>
    </tableColumn>
    <tableColumn id="18" name="Cat .               4" dataDxfId="156" totalsRowDxfId="155">
      <calculatedColumnFormula>IFERROR(VLOOKUP(B3,#REF!,8,FALSE)," ")</calculatedColumnFormula>
    </tableColumn>
    <tableColumn id="17" name="Couleur4" dataDxfId="154" totalsRowDxfId="153">
      <calculatedColumnFormula>IFERROR(VLOOKUP(B3,#REF!,4,FALSE)," ")</calculatedColumnFormula>
    </tableColumn>
    <tableColumn id="11" name="Points4" totalsRowFunction="sum" dataDxfId="152" totalsRowDxfId="151">
      <calculatedColumnFormula>IFERROR(VLOOKUP(B3,#REF!,7,FALSE),0)</calculatedColumnFormula>
    </tableColumn>
    <tableColumn id="12" name="TOTAL" totalsRowFunction="sum" dataDxfId="150" totalsRowDxfId="149">
      <calculatedColumnFormula>LARGE(AE3:AH3,1)+LARGE(AE3:AH3,2)+LARGE(AE3:AH3,3)</calculatedColumnFormula>
    </tableColumn>
    <tableColumn id="15" name="RANG" dataDxfId="148" totalsRowDxfId="147">
      <calculatedColumnFormula>RANK(S3,Tableau46[TOTAL])</calculatedColumnFormula>
    </tableColumn>
    <tableColumn id="20" name="U10" dataDxfId="146" totalsRowDxfId="145">
      <calculatedColumnFormula>IF(IF(F3="U10",1,0)=1,S3," ")</calculatedColumnFormula>
    </tableColumn>
    <tableColumn id="21" name="RANG U10" dataDxfId="144" totalsRowDxfId="143">
      <calculatedColumnFormula>IFERROR((RANK(IF(IF(F3="U10",1,0)=1,U3," "),Tableau46[U10],0)),0)</calculatedColumnFormula>
    </tableColumn>
    <tableColumn id="22" name="U12" dataDxfId="142" totalsRowDxfId="141">
      <calculatedColumnFormula>IF(IF(F3="U12",1,0)=1,S3," ")</calculatedColumnFormula>
    </tableColumn>
    <tableColumn id="23" name="RANG U12" dataDxfId="140" totalsRowDxfId="139">
      <calculatedColumnFormula>IFERROR((RANK(IF(IF(F3="U12",1,0)=1,W3," "),Tableau46[U12],0)),0)</calculatedColumnFormula>
    </tableColumn>
    <tableColumn id="24" name="U14" dataDxfId="138" totalsRowDxfId="137">
      <calculatedColumnFormula>IF(IF(F3="U14",1,0)=1,S3," ")</calculatedColumnFormula>
    </tableColumn>
    <tableColumn id="25" name="RANG U14" dataDxfId="136" totalsRowDxfId="135">
      <calculatedColumnFormula>IFERROR((RANK(IF(IF(F3="U14",1,0)=1,Y3," "),Tableau46[U14],0)),0)</calculatedColumnFormula>
    </tableColumn>
    <tableColumn id="26" name="U16" dataDxfId="134" totalsRowDxfId="133">
      <calculatedColumnFormula>IF(IF(F3="U16",1,0)=1,S3," ")</calculatedColumnFormula>
    </tableColumn>
    <tableColumn id="27" name="RANG U16" dataDxfId="132" totalsRowDxfId="131">
      <calculatedColumnFormula>IFERROR((RANK(IF(IF(F3="U16",1,0)=1,AA3," "),Tableau46[U16],0)),0)</calculatedColumnFormula>
    </tableColumn>
    <tableColumn id="28" name="U18" dataDxfId="130" totalsRowDxfId="129">
      <calculatedColumnFormula>IF(IF(F3="U18",1,0)=1,S3," ")</calculatedColumnFormula>
    </tableColumn>
    <tableColumn id="29" name="RANG U18" dataDxfId="128" totalsRowDxfId="127">
      <calculatedColumnFormula>IFERROR((RANK(IF(IF(F3="U18",1,0)=1,AC3," "),Tableau46[U18],0)),0)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eau464" displayName="Tableau464" ref="B2:I10" totalsRowCount="1" headerRowDxfId="126">
  <autoFilter ref="B2:I9"/>
  <sortState ref="B3:I9">
    <sortCondition descending="1" ref="H2:H9"/>
  </sortState>
  <tableColumns count="8">
    <tableColumn id="4" name="EDG" totalsRowLabel="Total" dataDxfId="125" totalsRowDxfId="124">
      <calculatedColumnFormula>IFERROR(VLOOKUP(#REF!,#REF!,2,FALSE),(VLOOKUP(#REF!,#REF!,2,FALSE)))</calculatedColumnFormula>
    </tableColumn>
    <tableColumn id="1" name="1er TOUR" totalsRowFunction="sum" dataDxfId="123" totalsRowDxfId="122">
      <calculatedColumnFormula>SUMIF(Tableau3[[#Headers],[#Data],[EDG]:[Points]],Tableau464[[#This Row],[EDG]],'Baugé 9 novembre'!J:J)</calculatedColumnFormula>
    </tableColumn>
    <tableColumn id="6" name="2ème TOUR" totalsRowFunction="sum" dataDxfId="121" totalsRowDxfId="120">
      <calculatedColumnFormula>SUMIF(Tableau39[[#Headers],[#Data],[EDG]:[Points]],Tableau464[[#This Row],[EDG]],'2ème journée'!J:J)</calculatedColumnFormula>
    </tableColumn>
    <tableColumn id="12" name="3ème TOUR" totalsRowFunction="sum" dataDxfId="119" totalsRowDxfId="118">
      <calculatedColumnFormula>SUMIF(Tableau2[[#Headers],[#Data],[EDG]:[Points]],Tableau464[[#This Row],[EDG]],'3ème journée'!J:J)</calculatedColumnFormula>
    </tableColumn>
    <tableColumn id="2" name="4ème TOUR" totalsRowFunction="sum" dataDxfId="117" totalsRowDxfId="116">
      <calculatedColumnFormula>SUMIF(Tableau4[[#Headers],[#Data],[EDG]:[Points]],Tableau464[[#This Row],[EDG]],'4ème journée'!J:J)</calculatedColumnFormula>
    </tableColumn>
    <tableColumn id="7" name="5ème TOUR" totalsRowFunction="sum" dataDxfId="115" totalsRowDxfId="114">
      <calculatedColumnFormula>SUMIF(Tableau9[[#Headers],[#Data],[EDG]:[Points]],Tableau464[[#This Row],[EDG]],'5ème journée'!J:J)</calculatedColumnFormula>
    </tableColumn>
    <tableColumn id="3" name="TOTAL" totalsRowFunction="sum" dataDxfId="113" totalsRowDxfId="112">
      <calculatedColumnFormula>SUM(Tableau464[[#This Row],[1er TOUR]]+Tableau464[[#This Row],[2ème TOUR]]+Tableau464[[#This Row],[3ème TOUR]]+Tableau464[[#This Row],[4ème TOUR]]+Tableau464[[#This Row],[5ème TOUR]])</calculatedColumnFormula>
    </tableColumn>
    <tableColumn id="5" name="CLT" dataDxfId="111" totalsRowDxfId="110">
      <calculatedColumnFormula>RANK(Tableau464[[#This Row],[TOTAL]],Tableau464[TOTAL],0)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workbookViewId="0">
      <selection activeCell="B2" sqref="B2"/>
    </sheetView>
  </sheetViews>
  <sheetFormatPr baseColWidth="10" defaultRowHeight="15"/>
  <cols>
    <col min="1" max="1" width="5.42578125" style="4" customWidth="1"/>
    <col min="2" max="2" width="27.7109375" style="6" customWidth="1"/>
    <col min="3" max="3" width="5.85546875" style="6" customWidth="1"/>
    <col min="4" max="4" width="17.28515625" bestFit="1" customWidth="1"/>
    <col min="5" max="5" width="11.5703125" customWidth="1"/>
    <col min="8" max="10" width="11.42578125" customWidth="1"/>
  </cols>
  <sheetData>
    <row r="1" spans="1:10">
      <c r="A1" s="18" t="s">
        <v>86</v>
      </c>
      <c r="B1" s="9" t="s">
        <v>137</v>
      </c>
      <c r="C1" s="12" t="s">
        <v>68</v>
      </c>
      <c r="D1" s="13" t="s">
        <v>0</v>
      </c>
      <c r="E1" s="13" t="s">
        <v>21</v>
      </c>
      <c r="F1" s="13" t="s">
        <v>2</v>
      </c>
    </row>
    <row r="2" spans="1:10" ht="19.5" customHeight="1">
      <c r="A2" s="17">
        <v>133</v>
      </c>
      <c r="B2" s="136" t="s">
        <v>195</v>
      </c>
      <c r="C2" s="176" t="s">
        <v>67</v>
      </c>
      <c r="D2" s="138" t="s">
        <v>10</v>
      </c>
      <c r="E2" s="138">
        <v>538833282</v>
      </c>
      <c r="F2" s="138" t="s">
        <v>14</v>
      </c>
      <c r="H2" t="s">
        <v>66</v>
      </c>
      <c r="I2" t="s">
        <v>0</v>
      </c>
      <c r="J2" t="s">
        <v>2</v>
      </c>
    </row>
    <row r="3" spans="1:10">
      <c r="A3" s="16">
        <v>1</v>
      </c>
      <c r="B3" s="14" t="s">
        <v>23</v>
      </c>
      <c r="C3" s="23" t="s">
        <v>67</v>
      </c>
      <c r="D3" s="15" t="s">
        <v>10</v>
      </c>
      <c r="E3" s="15">
        <v>518636353</v>
      </c>
      <c r="F3" s="15" t="s">
        <v>14</v>
      </c>
      <c r="H3" t="s">
        <v>67</v>
      </c>
      <c r="I3" t="s">
        <v>10</v>
      </c>
      <c r="J3" t="s">
        <v>8</v>
      </c>
    </row>
    <row r="4" spans="1:10">
      <c r="A4" s="17">
        <v>137</v>
      </c>
      <c r="B4" s="145" t="s">
        <v>200</v>
      </c>
      <c r="C4" s="181" t="s">
        <v>66</v>
      </c>
      <c r="D4" s="138" t="s">
        <v>9</v>
      </c>
      <c r="E4" s="138">
        <v>533797358</v>
      </c>
      <c r="F4" s="138" t="s">
        <v>14</v>
      </c>
      <c r="I4" t="s">
        <v>9</v>
      </c>
      <c r="J4" t="s">
        <v>6</v>
      </c>
    </row>
    <row r="5" spans="1:10">
      <c r="A5" s="16">
        <v>2</v>
      </c>
      <c r="B5" s="14" t="s">
        <v>98</v>
      </c>
      <c r="C5" s="24" t="s">
        <v>67</v>
      </c>
      <c r="D5" s="15" t="s">
        <v>18</v>
      </c>
      <c r="E5" s="15">
        <v>41288326</v>
      </c>
      <c r="F5" s="15" t="s">
        <v>6</v>
      </c>
      <c r="I5" t="s">
        <v>281</v>
      </c>
      <c r="J5" t="s">
        <v>14</v>
      </c>
    </row>
    <row r="6" spans="1:10">
      <c r="A6" s="17">
        <v>3</v>
      </c>
      <c r="B6" s="14" t="s">
        <v>24</v>
      </c>
      <c r="C6" s="24" t="s">
        <v>67</v>
      </c>
      <c r="D6" s="15" t="s">
        <v>10</v>
      </c>
      <c r="E6" s="15">
        <v>47352331</v>
      </c>
      <c r="F6" s="15" t="s">
        <v>8</v>
      </c>
      <c r="I6" t="s">
        <v>12</v>
      </c>
      <c r="J6" t="s">
        <v>16</v>
      </c>
    </row>
    <row r="7" spans="1:10">
      <c r="A7" s="16">
        <v>120</v>
      </c>
      <c r="B7" s="145" t="s">
        <v>185</v>
      </c>
      <c r="C7" s="181" t="s">
        <v>66</v>
      </c>
      <c r="D7" s="138" t="s">
        <v>18</v>
      </c>
      <c r="E7" s="138">
        <v>513201322</v>
      </c>
      <c r="F7" s="138" t="s">
        <v>16</v>
      </c>
      <c r="I7" t="s">
        <v>11</v>
      </c>
      <c r="J7" t="s">
        <v>15</v>
      </c>
    </row>
    <row r="8" spans="1:10">
      <c r="A8" s="17">
        <v>4</v>
      </c>
      <c r="B8" s="14" t="s">
        <v>99</v>
      </c>
      <c r="C8" s="24" t="s">
        <v>67</v>
      </c>
      <c r="D8" s="15" t="s">
        <v>11</v>
      </c>
      <c r="E8" s="15">
        <v>530977329</v>
      </c>
      <c r="F8" s="15" t="s">
        <v>14</v>
      </c>
      <c r="I8" t="s">
        <v>19</v>
      </c>
    </row>
    <row r="9" spans="1:10">
      <c r="A9" s="16">
        <v>5</v>
      </c>
      <c r="B9" s="14" t="s">
        <v>100</v>
      </c>
      <c r="C9" s="24" t="s">
        <v>67</v>
      </c>
      <c r="D9" s="15" t="s">
        <v>11</v>
      </c>
      <c r="E9" s="15">
        <v>531660347</v>
      </c>
      <c r="F9" s="15" t="s">
        <v>8</v>
      </c>
      <c r="I9" t="s">
        <v>18</v>
      </c>
    </row>
    <row r="10" spans="1:10">
      <c r="A10" s="17">
        <v>6</v>
      </c>
      <c r="B10" s="14" t="s">
        <v>101</v>
      </c>
      <c r="C10" s="24" t="s">
        <v>67</v>
      </c>
      <c r="D10" s="15" t="s">
        <v>11</v>
      </c>
      <c r="E10" s="15">
        <v>534355314</v>
      </c>
      <c r="F10" s="15" t="s">
        <v>8</v>
      </c>
    </row>
    <row r="11" spans="1:10">
      <c r="A11" s="16">
        <v>7</v>
      </c>
      <c r="B11" s="21" t="s">
        <v>73</v>
      </c>
      <c r="C11" s="25" t="s">
        <v>67</v>
      </c>
      <c r="D11" s="15" t="s">
        <v>12</v>
      </c>
      <c r="E11" s="15">
        <v>547710254</v>
      </c>
      <c r="F11" s="15" t="s">
        <v>16</v>
      </c>
    </row>
    <row r="12" spans="1:10">
      <c r="A12" s="17">
        <v>8</v>
      </c>
      <c r="B12" s="14" t="s">
        <v>102</v>
      </c>
      <c r="C12" s="24" t="s">
        <v>67</v>
      </c>
      <c r="D12" s="15" t="s">
        <v>10</v>
      </c>
      <c r="E12" s="32">
        <v>530481328</v>
      </c>
      <c r="F12" s="15" t="s">
        <v>14</v>
      </c>
    </row>
    <row r="13" spans="1:10">
      <c r="A13" s="16">
        <v>9</v>
      </c>
      <c r="B13" s="14" t="s">
        <v>103</v>
      </c>
      <c r="C13" s="24" t="s">
        <v>67</v>
      </c>
      <c r="D13" s="15" t="s">
        <v>18</v>
      </c>
      <c r="E13" s="15">
        <v>534950322</v>
      </c>
      <c r="F13" s="15" t="s">
        <v>6</v>
      </c>
    </row>
    <row r="14" spans="1:10">
      <c r="A14" s="17">
        <v>10</v>
      </c>
      <c r="B14" s="14" t="s">
        <v>104</v>
      </c>
      <c r="C14" s="24" t="s">
        <v>67</v>
      </c>
      <c r="D14" s="15" t="s">
        <v>9</v>
      </c>
      <c r="E14" s="32">
        <v>45986330</v>
      </c>
      <c r="F14" s="15" t="s">
        <v>14</v>
      </c>
    </row>
    <row r="15" spans="1:10">
      <c r="A15" s="16">
        <v>11</v>
      </c>
      <c r="B15" s="14" t="s">
        <v>105</v>
      </c>
      <c r="C15" s="24" t="s">
        <v>67</v>
      </c>
      <c r="D15" s="15" t="s">
        <v>18</v>
      </c>
      <c r="E15" s="15">
        <v>47289352</v>
      </c>
      <c r="F15" s="15" t="s">
        <v>6</v>
      </c>
    </row>
    <row r="16" spans="1:10">
      <c r="A16" s="17">
        <v>12</v>
      </c>
      <c r="B16" s="11" t="s">
        <v>106</v>
      </c>
      <c r="C16" s="10" t="s">
        <v>66</v>
      </c>
      <c r="D16" s="15" t="s">
        <v>18</v>
      </c>
      <c r="E16" s="15">
        <v>47599347</v>
      </c>
      <c r="F16" s="15" t="s">
        <v>8</v>
      </c>
    </row>
    <row r="17" spans="1:6">
      <c r="A17" s="16">
        <v>13</v>
      </c>
      <c r="B17" s="11" t="s">
        <v>107</v>
      </c>
      <c r="C17" s="26" t="s">
        <v>66</v>
      </c>
      <c r="D17" s="15" t="s">
        <v>9</v>
      </c>
      <c r="E17" s="32">
        <v>532057248</v>
      </c>
      <c r="F17" s="15" t="s">
        <v>14</v>
      </c>
    </row>
    <row r="18" spans="1:6">
      <c r="A18" s="17">
        <v>209</v>
      </c>
      <c r="B18" s="189" t="s">
        <v>277</v>
      </c>
      <c r="C18" s="15" t="s">
        <v>67</v>
      </c>
      <c r="D18" s="138" t="s">
        <v>19</v>
      </c>
      <c r="E18" s="32">
        <v>535817377</v>
      </c>
      <c r="F18" s="174"/>
    </row>
    <row r="19" spans="1:6">
      <c r="A19" s="16">
        <v>203</v>
      </c>
      <c r="B19" s="189" t="s">
        <v>269</v>
      </c>
      <c r="C19" s="15" t="s">
        <v>67</v>
      </c>
      <c r="D19" s="138" t="s">
        <v>19</v>
      </c>
      <c r="E19" s="174">
        <v>535821371</v>
      </c>
      <c r="F19" s="174" t="s">
        <v>14</v>
      </c>
    </row>
    <row r="20" spans="1:6">
      <c r="A20" s="17">
        <v>197</v>
      </c>
      <c r="B20" s="187" t="s">
        <v>263</v>
      </c>
      <c r="C20" s="212" t="s">
        <v>66</v>
      </c>
      <c r="D20" s="138" t="s">
        <v>19</v>
      </c>
      <c r="E20" s="174">
        <v>535820372</v>
      </c>
      <c r="F20" s="174" t="s">
        <v>8</v>
      </c>
    </row>
    <row r="21" spans="1:6">
      <c r="A21" s="16">
        <v>14</v>
      </c>
      <c r="B21" s="11" t="s">
        <v>25</v>
      </c>
      <c r="C21" s="10" t="s">
        <v>66</v>
      </c>
      <c r="D21" s="15" t="s">
        <v>281</v>
      </c>
      <c r="E21" s="32">
        <v>522050344</v>
      </c>
      <c r="F21" s="15" t="s">
        <v>6</v>
      </c>
    </row>
    <row r="22" spans="1:6" ht="18" customHeight="1">
      <c r="A22" s="17">
        <v>15</v>
      </c>
      <c r="B22" s="22" t="s">
        <v>69</v>
      </c>
      <c r="C22" s="27" t="s">
        <v>66</v>
      </c>
      <c r="D22" s="15" t="s">
        <v>18</v>
      </c>
      <c r="E22" s="15">
        <v>46975332</v>
      </c>
      <c r="F22" s="15" t="s">
        <v>14</v>
      </c>
    </row>
    <row r="23" spans="1:6">
      <c r="A23" s="16">
        <v>16</v>
      </c>
      <c r="B23" s="14" t="s">
        <v>108</v>
      </c>
      <c r="C23" s="24" t="s">
        <v>67</v>
      </c>
      <c r="D23" s="15" t="s">
        <v>18</v>
      </c>
      <c r="E23" s="15">
        <v>528828299</v>
      </c>
      <c r="F23" s="15" t="s">
        <v>6</v>
      </c>
    </row>
    <row r="24" spans="1:6">
      <c r="A24" s="17">
        <v>17</v>
      </c>
      <c r="B24" s="14" t="s">
        <v>109</v>
      </c>
      <c r="C24" s="24" t="s">
        <v>67</v>
      </c>
      <c r="D24" s="15" t="s">
        <v>12</v>
      </c>
      <c r="E24" s="15">
        <v>534943321</v>
      </c>
      <c r="F24" s="15" t="s">
        <v>8</v>
      </c>
    </row>
    <row r="25" spans="1:6">
      <c r="A25" s="16">
        <v>150</v>
      </c>
      <c r="B25" s="136" t="s">
        <v>212</v>
      </c>
      <c r="C25" s="176" t="s">
        <v>67</v>
      </c>
      <c r="D25" s="138" t="s">
        <v>281</v>
      </c>
      <c r="E25" s="138">
        <v>529454315</v>
      </c>
      <c r="F25" s="138" t="s">
        <v>16</v>
      </c>
    </row>
    <row r="26" spans="1:6">
      <c r="A26" s="17">
        <v>144</v>
      </c>
      <c r="B26" s="136" t="s">
        <v>207</v>
      </c>
      <c r="C26" s="176" t="s">
        <v>67</v>
      </c>
      <c r="D26" s="138" t="s">
        <v>281</v>
      </c>
      <c r="E26" s="138">
        <v>528087349</v>
      </c>
      <c r="F26" s="138" t="s">
        <v>8</v>
      </c>
    </row>
    <row r="27" spans="1:6">
      <c r="A27" s="16">
        <v>18</v>
      </c>
      <c r="B27" s="22" t="s">
        <v>70</v>
      </c>
      <c r="C27" s="27" t="s">
        <v>66</v>
      </c>
      <c r="D27" s="15" t="s">
        <v>10</v>
      </c>
      <c r="E27" s="15">
        <v>522841276</v>
      </c>
      <c r="F27" s="15" t="s">
        <v>15</v>
      </c>
    </row>
    <row r="28" spans="1:6">
      <c r="A28" s="17">
        <v>19</v>
      </c>
      <c r="B28" s="21" t="s">
        <v>74</v>
      </c>
      <c r="C28" s="25" t="s">
        <v>67</v>
      </c>
      <c r="D28" s="15" t="s">
        <v>10</v>
      </c>
      <c r="E28" s="15">
        <v>514624347</v>
      </c>
      <c r="F28" s="15" t="s">
        <v>15</v>
      </c>
    </row>
    <row r="29" spans="1:6">
      <c r="A29" s="16">
        <v>20</v>
      </c>
      <c r="B29" s="14" t="s">
        <v>26</v>
      </c>
      <c r="C29" s="24" t="s">
        <v>67</v>
      </c>
      <c r="D29" s="15" t="s">
        <v>281</v>
      </c>
      <c r="E29" s="15">
        <v>525823316</v>
      </c>
      <c r="F29" s="15" t="s">
        <v>15</v>
      </c>
    </row>
    <row r="30" spans="1:6">
      <c r="A30" s="17">
        <v>21</v>
      </c>
      <c r="B30" s="14" t="s">
        <v>27</v>
      </c>
      <c r="C30" s="24" t="s">
        <v>67</v>
      </c>
      <c r="D30" s="15" t="s">
        <v>281</v>
      </c>
      <c r="E30" s="15">
        <v>3806304</v>
      </c>
      <c r="F30" s="15" t="s">
        <v>14</v>
      </c>
    </row>
    <row r="31" spans="1:6">
      <c r="A31" s="16">
        <v>212</v>
      </c>
      <c r="B31" s="189" t="s">
        <v>280</v>
      </c>
      <c r="C31" s="15" t="s">
        <v>67</v>
      </c>
      <c r="D31" s="138" t="s">
        <v>11</v>
      </c>
      <c r="E31" s="32">
        <v>542924372</v>
      </c>
      <c r="F31" s="174"/>
    </row>
    <row r="32" spans="1:6">
      <c r="A32" s="17">
        <v>22</v>
      </c>
      <c r="B32" s="22" t="s">
        <v>71</v>
      </c>
      <c r="C32" s="27" t="s">
        <v>66</v>
      </c>
      <c r="D32" s="15" t="s">
        <v>12</v>
      </c>
      <c r="E32" s="15">
        <v>531745292</v>
      </c>
      <c r="F32" s="15" t="s">
        <v>16</v>
      </c>
    </row>
    <row r="33" spans="1:6">
      <c r="A33" s="16">
        <v>23</v>
      </c>
      <c r="B33" s="14" t="s">
        <v>28</v>
      </c>
      <c r="C33" s="28" t="s">
        <v>67</v>
      </c>
      <c r="D33" s="15" t="s">
        <v>19</v>
      </c>
      <c r="E33" s="15">
        <v>521771344</v>
      </c>
      <c r="F33" s="15" t="s">
        <v>8</v>
      </c>
    </row>
    <row r="34" spans="1:6">
      <c r="A34" s="17">
        <v>162</v>
      </c>
      <c r="B34" s="136" t="s">
        <v>224</v>
      </c>
      <c r="C34" s="176" t="s">
        <v>67</v>
      </c>
      <c r="D34" s="138" t="s">
        <v>12</v>
      </c>
      <c r="E34" s="138">
        <v>46088367</v>
      </c>
      <c r="F34" s="138" t="s">
        <v>14</v>
      </c>
    </row>
    <row r="35" spans="1:6">
      <c r="A35" s="16">
        <v>24</v>
      </c>
      <c r="B35" s="14" t="s">
        <v>110</v>
      </c>
      <c r="C35" s="24" t="s">
        <v>67</v>
      </c>
      <c r="D35" s="15" t="s">
        <v>9</v>
      </c>
      <c r="E35" s="15">
        <v>45121358</v>
      </c>
      <c r="F35" s="15" t="s">
        <v>8</v>
      </c>
    </row>
    <row r="36" spans="1:6">
      <c r="A36" s="17">
        <v>159</v>
      </c>
      <c r="B36" s="145" t="s">
        <v>221</v>
      </c>
      <c r="C36" s="181" t="s">
        <v>66</v>
      </c>
      <c r="D36" s="138" t="s">
        <v>9</v>
      </c>
      <c r="E36" s="138">
        <v>41820368</v>
      </c>
      <c r="F36" s="138" t="s">
        <v>8</v>
      </c>
    </row>
    <row r="37" spans="1:6">
      <c r="A37" s="16">
        <v>25</v>
      </c>
      <c r="B37" s="21" t="s">
        <v>75</v>
      </c>
      <c r="C37" s="25" t="s">
        <v>67</v>
      </c>
      <c r="D37" s="15" t="s">
        <v>9</v>
      </c>
      <c r="E37" s="15">
        <v>45122356</v>
      </c>
      <c r="F37" s="15" t="s">
        <v>14</v>
      </c>
    </row>
    <row r="38" spans="1:6">
      <c r="A38" s="17">
        <v>26</v>
      </c>
      <c r="B38" s="14" t="s">
        <v>29</v>
      </c>
      <c r="C38" s="24" t="s">
        <v>67</v>
      </c>
      <c r="D38" s="15" t="s">
        <v>10</v>
      </c>
      <c r="E38" s="15">
        <v>47226320</v>
      </c>
      <c r="F38" s="15" t="s">
        <v>14</v>
      </c>
    </row>
    <row r="39" spans="1:6">
      <c r="A39" s="16">
        <v>27</v>
      </c>
      <c r="B39" s="14" t="s">
        <v>123</v>
      </c>
      <c r="C39" s="24" t="s">
        <v>67</v>
      </c>
      <c r="D39" s="15" t="s">
        <v>11</v>
      </c>
      <c r="E39" s="15">
        <v>531696336</v>
      </c>
      <c r="F39" s="15" t="s">
        <v>14</v>
      </c>
    </row>
    <row r="40" spans="1:6">
      <c r="A40" s="17">
        <v>208</v>
      </c>
      <c r="B40" s="189" t="s">
        <v>275</v>
      </c>
      <c r="C40" s="15" t="s">
        <v>67</v>
      </c>
      <c r="D40" s="138" t="s">
        <v>11</v>
      </c>
      <c r="E40" s="174">
        <v>542811378</v>
      </c>
      <c r="F40" s="15" t="s">
        <v>8</v>
      </c>
    </row>
    <row r="41" spans="1:6">
      <c r="A41" s="16">
        <v>29</v>
      </c>
      <c r="B41" s="19" t="s">
        <v>111</v>
      </c>
      <c r="C41" s="29" t="s">
        <v>66</v>
      </c>
      <c r="D41" s="15" t="s">
        <v>9</v>
      </c>
      <c r="E41" s="32">
        <v>43762352</v>
      </c>
      <c r="F41" s="15" t="s">
        <v>8</v>
      </c>
    </row>
    <row r="42" spans="1:6">
      <c r="A42" s="17">
        <v>28</v>
      </c>
      <c r="B42" s="14" t="s">
        <v>122</v>
      </c>
      <c r="C42" s="24" t="s">
        <v>67</v>
      </c>
      <c r="D42" s="15" t="s">
        <v>9</v>
      </c>
      <c r="E42" s="32">
        <v>43759359</v>
      </c>
      <c r="F42" s="15" t="s">
        <v>6</v>
      </c>
    </row>
    <row r="43" spans="1:6">
      <c r="A43" s="16">
        <v>105</v>
      </c>
      <c r="B43" s="136" t="s">
        <v>169</v>
      </c>
      <c r="C43" s="176" t="s">
        <v>67</v>
      </c>
      <c r="D43" s="138" t="s">
        <v>18</v>
      </c>
      <c r="E43" s="138">
        <v>47609344</v>
      </c>
      <c r="F43" s="138" t="s">
        <v>6</v>
      </c>
    </row>
    <row r="44" spans="1:6">
      <c r="A44" s="17">
        <v>30</v>
      </c>
      <c r="B44" s="14" t="s">
        <v>112</v>
      </c>
      <c r="C44" s="24" t="s">
        <v>67</v>
      </c>
      <c r="D44" s="15" t="s">
        <v>11</v>
      </c>
      <c r="E44" s="15">
        <v>529870311</v>
      </c>
      <c r="F44" s="15" t="s">
        <v>16</v>
      </c>
    </row>
    <row r="45" spans="1:6">
      <c r="A45" s="16">
        <v>31</v>
      </c>
      <c r="B45" s="14" t="s">
        <v>121</v>
      </c>
      <c r="C45" s="24" t="s">
        <v>67</v>
      </c>
      <c r="D45" s="15" t="s">
        <v>9</v>
      </c>
      <c r="E45" s="32">
        <v>527446346</v>
      </c>
      <c r="F45" s="15" t="s">
        <v>14</v>
      </c>
    </row>
    <row r="46" spans="1:6">
      <c r="A46" s="17">
        <v>166</v>
      </c>
      <c r="B46" s="136" t="s">
        <v>230</v>
      </c>
      <c r="C46" s="176" t="s">
        <v>67</v>
      </c>
      <c r="D46" s="138" t="s">
        <v>281</v>
      </c>
      <c r="E46" s="138">
        <v>534595350</v>
      </c>
      <c r="F46" s="138" t="s">
        <v>6</v>
      </c>
    </row>
    <row r="47" spans="1:6">
      <c r="A47" s="16">
        <v>104</v>
      </c>
      <c r="B47" s="136" t="s">
        <v>163</v>
      </c>
      <c r="C47" s="176" t="s">
        <v>67</v>
      </c>
      <c r="D47" s="138" t="s">
        <v>10</v>
      </c>
      <c r="E47" s="138">
        <v>530570348</v>
      </c>
      <c r="F47" s="138" t="s">
        <v>16</v>
      </c>
    </row>
    <row r="48" spans="1:6">
      <c r="A48" s="17">
        <v>32</v>
      </c>
      <c r="B48" s="14" t="s">
        <v>30</v>
      </c>
      <c r="C48" s="28" t="s">
        <v>67</v>
      </c>
      <c r="D48" s="15" t="s">
        <v>10</v>
      </c>
      <c r="E48" s="15">
        <v>529636306</v>
      </c>
      <c r="F48" s="15" t="s">
        <v>14</v>
      </c>
    </row>
    <row r="49" spans="1:6">
      <c r="A49" s="16">
        <v>112</v>
      </c>
      <c r="B49" s="145" t="s">
        <v>177</v>
      </c>
      <c r="C49" s="181" t="s">
        <v>66</v>
      </c>
      <c r="D49" s="138" t="s">
        <v>11</v>
      </c>
      <c r="E49" s="138">
        <v>531666341</v>
      </c>
      <c r="F49" s="138" t="s">
        <v>14</v>
      </c>
    </row>
    <row r="50" spans="1:6">
      <c r="A50" s="17">
        <v>108</v>
      </c>
      <c r="B50" s="136" t="s">
        <v>172</v>
      </c>
      <c r="C50" s="176" t="s">
        <v>67</v>
      </c>
      <c r="D50" s="138" t="s">
        <v>11</v>
      </c>
      <c r="E50" s="138">
        <v>534599329</v>
      </c>
      <c r="F50" s="138" t="s">
        <v>8</v>
      </c>
    </row>
    <row r="51" spans="1:6">
      <c r="A51" s="16">
        <v>33</v>
      </c>
      <c r="B51" s="14" t="s">
        <v>124</v>
      </c>
      <c r="C51" s="24" t="s">
        <v>67</v>
      </c>
      <c r="D51" s="15" t="s">
        <v>10</v>
      </c>
      <c r="E51" s="15">
        <v>530577341</v>
      </c>
      <c r="F51" s="15" t="s">
        <v>14</v>
      </c>
    </row>
    <row r="52" spans="1:6">
      <c r="A52" s="17">
        <v>34</v>
      </c>
      <c r="B52" s="14" t="s">
        <v>113</v>
      </c>
      <c r="C52" s="24" t="s">
        <v>67</v>
      </c>
      <c r="D52" s="15" t="s">
        <v>11</v>
      </c>
      <c r="E52" s="15">
        <v>535315329</v>
      </c>
      <c r="F52" s="15" t="s">
        <v>16</v>
      </c>
    </row>
    <row r="53" spans="1:6">
      <c r="A53" s="16">
        <v>182</v>
      </c>
      <c r="B53" s="136" t="s">
        <v>246</v>
      </c>
      <c r="C53" s="176" t="s">
        <v>67</v>
      </c>
      <c r="D53" s="138" t="s">
        <v>18</v>
      </c>
      <c r="E53" s="138">
        <v>519139372</v>
      </c>
      <c r="F53" s="138" t="s">
        <v>14</v>
      </c>
    </row>
    <row r="54" spans="1:6">
      <c r="A54" s="17">
        <v>35</v>
      </c>
      <c r="B54" s="14" t="s">
        <v>114</v>
      </c>
      <c r="C54" s="24" t="s">
        <v>67</v>
      </c>
      <c r="D54" s="15" t="s">
        <v>9</v>
      </c>
      <c r="E54" s="32">
        <v>48737350</v>
      </c>
      <c r="F54" s="15" t="s">
        <v>6</v>
      </c>
    </row>
    <row r="55" spans="1:6">
      <c r="A55" s="16">
        <v>36</v>
      </c>
      <c r="B55" s="11" t="s">
        <v>115</v>
      </c>
      <c r="C55" s="10" t="s">
        <v>66</v>
      </c>
      <c r="D55" s="15" t="s">
        <v>9</v>
      </c>
      <c r="E55" s="32">
        <v>535257320</v>
      </c>
      <c r="F55" s="15" t="s">
        <v>14</v>
      </c>
    </row>
    <row r="56" spans="1:6">
      <c r="A56" s="17">
        <v>37</v>
      </c>
      <c r="B56" s="14" t="s">
        <v>31</v>
      </c>
      <c r="C56" s="24" t="s">
        <v>67</v>
      </c>
      <c r="D56" s="15" t="s">
        <v>11</v>
      </c>
      <c r="E56" s="15">
        <v>526224337</v>
      </c>
      <c r="F56" s="15" t="s">
        <v>8</v>
      </c>
    </row>
    <row r="57" spans="1:6">
      <c r="A57" s="16">
        <v>38</v>
      </c>
      <c r="B57" s="14" t="s">
        <v>32</v>
      </c>
      <c r="C57" s="24" t="s">
        <v>67</v>
      </c>
      <c r="D57" s="15" t="s">
        <v>19</v>
      </c>
      <c r="E57" s="15">
        <v>532939296</v>
      </c>
      <c r="F57" s="15" t="s">
        <v>16</v>
      </c>
    </row>
    <row r="58" spans="1:6">
      <c r="A58" s="17">
        <v>175</v>
      </c>
      <c r="B58" s="136" t="s">
        <v>238</v>
      </c>
      <c r="C58" s="176" t="s">
        <v>67</v>
      </c>
      <c r="D58" s="138" t="s">
        <v>9</v>
      </c>
      <c r="E58" s="138">
        <v>541535357</v>
      </c>
      <c r="F58" s="138" t="s">
        <v>8</v>
      </c>
    </row>
    <row r="59" spans="1:6">
      <c r="A59" s="16">
        <v>205</v>
      </c>
      <c r="B59" s="172" t="s">
        <v>271</v>
      </c>
      <c r="C59" s="174" t="s">
        <v>67</v>
      </c>
      <c r="D59" s="138" t="s">
        <v>11</v>
      </c>
      <c r="E59" s="174">
        <v>3549351</v>
      </c>
      <c r="F59" s="174" t="s">
        <v>6</v>
      </c>
    </row>
    <row r="60" spans="1:6">
      <c r="A60" s="17">
        <v>131</v>
      </c>
      <c r="B60" s="136" t="s">
        <v>194</v>
      </c>
      <c r="C60" s="176" t="s">
        <v>67</v>
      </c>
      <c r="D60" s="138" t="s">
        <v>11</v>
      </c>
      <c r="E60" s="138">
        <v>47990305</v>
      </c>
      <c r="F60" s="138" t="s">
        <v>14</v>
      </c>
    </row>
    <row r="61" spans="1:6">
      <c r="A61" s="16">
        <v>39</v>
      </c>
      <c r="B61" s="14" t="s">
        <v>125</v>
      </c>
      <c r="C61" s="24" t="s">
        <v>67</v>
      </c>
      <c r="D61" s="15" t="s">
        <v>12</v>
      </c>
      <c r="E61" s="15">
        <v>537168280</v>
      </c>
      <c r="F61" s="15" t="s">
        <v>14</v>
      </c>
    </row>
    <row r="62" spans="1:6">
      <c r="A62" s="17">
        <v>169</v>
      </c>
      <c r="B62" s="136" t="s">
        <v>276</v>
      </c>
      <c r="C62" s="176" t="s">
        <v>67</v>
      </c>
      <c r="D62" s="138" t="s">
        <v>11</v>
      </c>
      <c r="E62" s="138">
        <v>3634348</v>
      </c>
      <c r="F62" s="138" t="s">
        <v>8</v>
      </c>
    </row>
    <row r="63" spans="1:6">
      <c r="A63" s="16">
        <v>140</v>
      </c>
      <c r="B63" s="136" t="s">
        <v>203</v>
      </c>
      <c r="C63" s="176" t="s">
        <v>67</v>
      </c>
      <c r="D63" s="138" t="s">
        <v>12</v>
      </c>
      <c r="E63" s="138">
        <v>545599353</v>
      </c>
      <c r="F63" s="138" t="s">
        <v>8</v>
      </c>
    </row>
    <row r="64" spans="1:6">
      <c r="A64" s="17">
        <v>178</v>
      </c>
      <c r="B64" s="136" t="s">
        <v>242</v>
      </c>
      <c r="C64" s="176" t="s">
        <v>67</v>
      </c>
      <c r="D64" s="138" t="s">
        <v>9</v>
      </c>
      <c r="E64" s="138">
        <v>540935364</v>
      </c>
      <c r="F64" s="138" t="s">
        <v>8</v>
      </c>
    </row>
    <row r="65" spans="1:6">
      <c r="A65" s="16">
        <v>176</v>
      </c>
      <c r="B65" s="136" t="s">
        <v>239</v>
      </c>
      <c r="C65" s="176" t="s">
        <v>67</v>
      </c>
      <c r="D65" s="138" t="s">
        <v>9</v>
      </c>
      <c r="E65" s="138">
        <v>540936363</v>
      </c>
      <c r="F65" s="138" t="s">
        <v>6</v>
      </c>
    </row>
    <row r="66" spans="1:6">
      <c r="A66" s="17">
        <v>40</v>
      </c>
      <c r="B66" s="22" t="s">
        <v>72</v>
      </c>
      <c r="C66" s="27" t="s">
        <v>66</v>
      </c>
      <c r="D66" s="15" t="s">
        <v>18</v>
      </c>
      <c r="E66" s="15">
        <v>534952320</v>
      </c>
      <c r="F66" s="15" t="s">
        <v>8</v>
      </c>
    </row>
    <row r="67" spans="1:6">
      <c r="A67" s="16">
        <v>123</v>
      </c>
      <c r="B67" s="136" t="s">
        <v>227</v>
      </c>
      <c r="C67" s="176" t="s">
        <v>67</v>
      </c>
      <c r="D67" s="138" t="s">
        <v>18</v>
      </c>
      <c r="E67" s="138">
        <v>526214339</v>
      </c>
      <c r="F67" s="138" t="s">
        <v>14</v>
      </c>
    </row>
    <row r="68" spans="1:6">
      <c r="A68" s="17">
        <v>41</v>
      </c>
      <c r="B68" s="14" t="s">
        <v>116</v>
      </c>
      <c r="C68" s="24" t="s">
        <v>67</v>
      </c>
      <c r="D68" s="15" t="s">
        <v>9</v>
      </c>
      <c r="E68" s="15">
        <v>534952339</v>
      </c>
      <c r="F68" s="15" t="s">
        <v>6</v>
      </c>
    </row>
    <row r="69" spans="1:6">
      <c r="A69" s="16">
        <v>42</v>
      </c>
      <c r="B69" s="14" t="s">
        <v>117</v>
      </c>
      <c r="C69" s="24" t="s">
        <v>67</v>
      </c>
      <c r="D69" s="15" t="s">
        <v>9</v>
      </c>
      <c r="E69" s="32">
        <v>43793357</v>
      </c>
      <c r="F69" s="15" t="s">
        <v>14</v>
      </c>
    </row>
    <row r="70" spans="1:6">
      <c r="A70" s="17">
        <v>43</v>
      </c>
      <c r="B70" s="14" t="s">
        <v>118</v>
      </c>
      <c r="C70" s="24" t="s">
        <v>67</v>
      </c>
      <c r="D70" s="15" t="s">
        <v>9</v>
      </c>
      <c r="E70" s="32">
        <v>539887268</v>
      </c>
      <c r="F70" s="15" t="s">
        <v>16</v>
      </c>
    </row>
    <row r="71" spans="1:6">
      <c r="A71" s="16">
        <v>44</v>
      </c>
      <c r="B71" s="260" t="s">
        <v>153</v>
      </c>
      <c r="C71" s="264" t="s">
        <v>67</v>
      </c>
      <c r="D71" s="259" t="s">
        <v>281</v>
      </c>
      <c r="E71" s="32">
        <v>529510325</v>
      </c>
      <c r="F71" s="259" t="s">
        <v>14</v>
      </c>
    </row>
    <row r="72" spans="1:6">
      <c r="A72" s="17">
        <v>45</v>
      </c>
      <c r="B72" s="14" t="s">
        <v>154</v>
      </c>
      <c r="C72" s="24" t="s">
        <v>67</v>
      </c>
      <c r="D72" s="15" t="s">
        <v>281</v>
      </c>
      <c r="E72" s="32">
        <v>529511324</v>
      </c>
      <c r="F72" s="15" t="s">
        <v>6</v>
      </c>
    </row>
    <row r="73" spans="1:6">
      <c r="A73" s="16">
        <v>161</v>
      </c>
      <c r="B73" s="136" t="s">
        <v>223</v>
      </c>
      <c r="C73" s="176" t="s">
        <v>67</v>
      </c>
      <c r="D73" s="138" t="s">
        <v>9</v>
      </c>
      <c r="E73" s="138">
        <v>540066366</v>
      </c>
      <c r="F73" s="138" t="s">
        <v>14</v>
      </c>
    </row>
    <row r="74" spans="1:6">
      <c r="A74" s="17">
        <v>192</v>
      </c>
      <c r="B74" s="187" t="s">
        <v>258</v>
      </c>
      <c r="C74" s="212" t="s">
        <v>66</v>
      </c>
      <c r="D74" s="138" t="s">
        <v>9</v>
      </c>
      <c r="E74" s="174">
        <v>41382384</v>
      </c>
      <c r="F74" s="174" t="s">
        <v>14</v>
      </c>
    </row>
    <row r="75" spans="1:6">
      <c r="A75" s="16">
        <v>46</v>
      </c>
      <c r="B75" s="19" t="s">
        <v>119</v>
      </c>
      <c r="C75" s="10" t="s">
        <v>66</v>
      </c>
      <c r="D75" s="15" t="s">
        <v>11</v>
      </c>
      <c r="E75" s="32">
        <v>529854311</v>
      </c>
      <c r="F75" s="15" t="s">
        <v>6</v>
      </c>
    </row>
    <row r="76" spans="1:6">
      <c r="A76" s="17">
        <v>47</v>
      </c>
      <c r="B76" s="11" t="s">
        <v>120</v>
      </c>
      <c r="C76" s="10" t="s">
        <v>66</v>
      </c>
      <c r="D76" s="15" t="s">
        <v>11</v>
      </c>
      <c r="E76" s="32">
        <v>534149323</v>
      </c>
      <c r="F76" s="15" t="s">
        <v>14</v>
      </c>
    </row>
    <row r="77" spans="1:6">
      <c r="A77" s="16">
        <v>188</v>
      </c>
      <c r="B77" s="172" t="s">
        <v>252</v>
      </c>
      <c r="C77" s="174" t="s">
        <v>67</v>
      </c>
      <c r="D77" s="138" t="s">
        <v>18</v>
      </c>
      <c r="E77" s="174">
        <v>514065362</v>
      </c>
      <c r="F77" s="174" t="s">
        <v>8</v>
      </c>
    </row>
    <row r="78" spans="1:6">
      <c r="A78" s="17">
        <v>186</v>
      </c>
      <c r="B78" s="172" t="s">
        <v>250</v>
      </c>
      <c r="C78" s="174" t="s">
        <v>67</v>
      </c>
      <c r="D78" s="138" t="s">
        <v>281</v>
      </c>
      <c r="E78" s="174">
        <v>510753358</v>
      </c>
      <c r="F78" s="174" t="s">
        <v>8</v>
      </c>
    </row>
    <row r="79" spans="1:6" ht="18.75" customHeight="1">
      <c r="A79" s="16">
        <v>163</v>
      </c>
      <c r="B79" s="136" t="s">
        <v>225</v>
      </c>
      <c r="C79" s="176" t="s">
        <v>67</v>
      </c>
      <c r="D79" s="138" t="s">
        <v>9</v>
      </c>
      <c r="E79" s="138">
        <v>533597332</v>
      </c>
      <c r="F79" s="138" t="s">
        <v>16</v>
      </c>
    </row>
    <row r="80" spans="1:6">
      <c r="A80" s="17">
        <v>194</v>
      </c>
      <c r="B80" s="189" t="s">
        <v>260</v>
      </c>
      <c r="C80" s="174" t="s">
        <v>67</v>
      </c>
      <c r="D80" s="138" t="s">
        <v>18</v>
      </c>
      <c r="E80" s="174">
        <v>538048372</v>
      </c>
      <c r="F80" s="15" t="s">
        <v>6</v>
      </c>
    </row>
    <row r="81" spans="1:6">
      <c r="A81" s="16">
        <v>48</v>
      </c>
      <c r="B81" s="21" t="s">
        <v>76</v>
      </c>
      <c r="C81" s="25" t="s">
        <v>67</v>
      </c>
      <c r="D81" s="15" t="s">
        <v>18</v>
      </c>
      <c r="E81" s="15">
        <v>536629257</v>
      </c>
      <c r="F81" s="15" t="s">
        <v>15</v>
      </c>
    </row>
    <row r="82" spans="1:6">
      <c r="A82" s="17">
        <v>202</v>
      </c>
      <c r="B82" s="189" t="s">
        <v>268</v>
      </c>
      <c r="C82" s="174" t="s">
        <v>67</v>
      </c>
      <c r="D82" s="138" t="s">
        <v>10</v>
      </c>
      <c r="E82" s="174">
        <v>528626373</v>
      </c>
      <c r="F82" s="174" t="s">
        <v>6</v>
      </c>
    </row>
    <row r="83" spans="1:6" ht="15.75" customHeight="1">
      <c r="A83" s="16">
        <v>187</v>
      </c>
      <c r="B83" s="172" t="s">
        <v>251</v>
      </c>
      <c r="C83" s="174" t="s">
        <v>67</v>
      </c>
      <c r="D83" s="138" t="s">
        <v>9</v>
      </c>
      <c r="E83" s="174">
        <v>531107374</v>
      </c>
      <c r="F83" s="174" t="s">
        <v>8</v>
      </c>
    </row>
    <row r="84" spans="1:6">
      <c r="A84" s="17">
        <v>49</v>
      </c>
      <c r="B84" s="11" t="s">
        <v>33</v>
      </c>
      <c r="C84" s="10" t="s">
        <v>66</v>
      </c>
      <c r="D84" s="15" t="s">
        <v>281</v>
      </c>
      <c r="E84" s="15">
        <v>533022312</v>
      </c>
      <c r="F84" s="15" t="s">
        <v>16</v>
      </c>
    </row>
    <row r="85" spans="1:6">
      <c r="A85" s="16">
        <v>50</v>
      </c>
      <c r="B85" s="19" t="s">
        <v>88</v>
      </c>
      <c r="C85" s="30" t="s">
        <v>66</v>
      </c>
      <c r="D85" s="15" t="s">
        <v>281</v>
      </c>
      <c r="E85" s="15">
        <v>533029311</v>
      </c>
      <c r="F85" s="15" t="s">
        <v>8</v>
      </c>
    </row>
    <row r="86" spans="1:6">
      <c r="A86" s="17">
        <v>51</v>
      </c>
      <c r="B86" s="14" t="s">
        <v>142</v>
      </c>
      <c r="C86" s="24" t="s">
        <v>67</v>
      </c>
      <c r="D86" s="15" t="s">
        <v>9</v>
      </c>
      <c r="E86" s="32">
        <v>512214338</v>
      </c>
      <c r="F86" s="15" t="s">
        <v>16</v>
      </c>
    </row>
    <row r="87" spans="1:6">
      <c r="A87" s="16">
        <v>170</v>
      </c>
      <c r="B87" s="136" t="s">
        <v>233</v>
      </c>
      <c r="C87" s="176" t="s">
        <v>67</v>
      </c>
      <c r="D87" s="138" t="s">
        <v>18</v>
      </c>
      <c r="E87" s="138">
        <v>41735377</v>
      </c>
      <c r="F87" s="138" t="s">
        <v>14</v>
      </c>
    </row>
    <row r="88" spans="1:6">
      <c r="A88" s="17">
        <v>52</v>
      </c>
      <c r="B88" s="14" t="s">
        <v>34</v>
      </c>
      <c r="C88" s="24" t="s">
        <v>67</v>
      </c>
      <c r="D88" s="15" t="s">
        <v>12</v>
      </c>
      <c r="E88" s="15">
        <v>3260288</v>
      </c>
      <c r="F88" s="15" t="s">
        <v>6</v>
      </c>
    </row>
    <row r="89" spans="1:6">
      <c r="A89" s="16">
        <v>53</v>
      </c>
      <c r="B89" s="11" t="s">
        <v>35</v>
      </c>
      <c r="C89" s="10" t="s">
        <v>66</v>
      </c>
      <c r="D89" s="15" t="s">
        <v>12</v>
      </c>
      <c r="E89" s="15">
        <v>42761347</v>
      </c>
      <c r="F89" s="15" t="s">
        <v>8</v>
      </c>
    </row>
    <row r="90" spans="1:6">
      <c r="A90" s="17">
        <v>143</v>
      </c>
      <c r="B90" s="136" t="s">
        <v>206</v>
      </c>
      <c r="C90" s="176" t="s">
        <v>67</v>
      </c>
      <c r="D90" s="138" t="s">
        <v>19</v>
      </c>
      <c r="E90" s="138">
        <v>44142347</v>
      </c>
      <c r="F90" s="138" t="s">
        <v>8</v>
      </c>
    </row>
    <row r="91" spans="1:6">
      <c r="A91" s="16">
        <v>106</v>
      </c>
      <c r="B91" s="136" t="s">
        <v>170</v>
      </c>
      <c r="C91" s="176" t="s">
        <v>67</v>
      </c>
      <c r="D91" s="138" t="s">
        <v>11</v>
      </c>
      <c r="E91" s="138">
        <v>531664343</v>
      </c>
      <c r="F91" s="138" t="s">
        <v>6</v>
      </c>
    </row>
    <row r="92" spans="1:6">
      <c r="A92" s="17">
        <v>146</v>
      </c>
      <c r="B92" s="136" t="s">
        <v>240</v>
      </c>
      <c r="C92" s="176" t="s">
        <v>67</v>
      </c>
      <c r="D92" s="138" t="s">
        <v>19</v>
      </c>
      <c r="E92" s="138">
        <v>531571336</v>
      </c>
      <c r="F92" s="138" t="s">
        <v>6</v>
      </c>
    </row>
    <row r="93" spans="1:6">
      <c r="A93" s="16">
        <v>54</v>
      </c>
      <c r="B93" s="14" t="s">
        <v>126</v>
      </c>
      <c r="C93" s="24" t="s">
        <v>67</v>
      </c>
      <c r="D93" s="15" t="s">
        <v>281</v>
      </c>
      <c r="E93" s="15">
        <v>523680313</v>
      </c>
      <c r="F93" s="15" t="s">
        <v>14</v>
      </c>
    </row>
    <row r="94" spans="1:6">
      <c r="A94" s="17">
        <v>177</v>
      </c>
      <c r="B94" s="136" t="s">
        <v>241</v>
      </c>
      <c r="C94" s="176" t="s">
        <v>67</v>
      </c>
      <c r="D94" s="138" t="s">
        <v>281</v>
      </c>
      <c r="E94" s="138">
        <v>532684356</v>
      </c>
      <c r="F94" s="138" t="s">
        <v>8</v>
      </c>
    </row>
    <row r="95" spans="1:6">
      <c r="A95" s="16">
        <v>55</v>
      </c>
      <c r="B95" s="14" t="s">
        <v>127</v>
      </c>
      <c r="C95" s="24" t="s">
        <v>67</v>
      </c>
      <c r="D95" s="15" t="s">
        <v>9</v>
      </c>
      <c r="E95" s="32">
        <v>43790353</v>
      </c>
      <c r="F95" s="15" t="s">
        <v>6</v>
      </c>
    </row>
    <row r="96" spans="1:6">
      <c r="A96" s="17">
        <v>199</v>
      </c>
      <c r="B96" s="189" t="s">
        <v>265</v>
      </c>
      <c r="C96" s="15" t="s">
        <v>67</v>
      </c>
      <c r="D96" s="138" t="s">
        <v>12</v>
      </c>
      <c r="E96" s="174">
        <v>49119375</v>
      </c>
      <c r="F96" s="174" t="s">
        <v>8</v>
      </c>
    </row>
    <row r="97" spans="1:6" ht="15" customHeight="1">
      <c r="A97" s="16">
        <v>115</v>
      </c>
      <c r="B97" s="136" t="s">
        <v>180</v>
      </c>
      <c r="C97" s="176" t="s">
        <v>67</v>
      </c>
      <c r="D97" s="138" t="s">
        <v>10</v>
      </c>
      <c r="E97" s="138">
        <v>530590344</v>
      </c>
      <c r="F97" s="138" t="s">
        <v>14</v>
      </c>
    </row>
    <row r="98" spans="1:6">
      <c r="A98" s="17">
        <v>56</v>
      </c>
      <c r="B98" s="14" t="s">
        <v>128</v>
      </c>
      <c r="C98" s="24" t="s">
        <v>67</v>
      </c>
      <c r="D98" s="15" t="s">
        <v>10</v>
      </c>
      <c r="E98" s="15">
        <v>530487322</v>
      </c>
      <c r="F98" s="15" t="s">
        <v>16</v>
      </c>
    </row>
    <row r="99" spans="1:6">
      <c r="A99" s="16">
        <v>57</v>
      </c>
      <c r="B99" s="21" t="s">
        <v>77</v>
      </c>
      <c r="C99" s="25" t="s">
        <v>67</v>
      </c>
      <c r="D99" s="15" t="s">
        <v>18</v>
      </c>
      <c r="E99" s="15">
        <v>41286320</v>
      </c>
      <c r="F99" s="15" t="s">
        <v>6</v>
      </c>
    </row>
    <row r="100" spans="1:6">
      <c r="A100" s="17">
        <v>58</v>
      </c>
      <c r="B100" s="14" t="s">
        <v>38</v>
      </c>
      <c r="C100" s="24" t="s">
        <v>67</v>
      </c>
      <c r="D100" s="15" t="s">
        <v>12</v>
      </c>
      <c r="E100" s="15">
        <v>528070295</v>
      </c>
      <c r="F100" s="15" t="s">
        <v>16</v>
      </c>
    </row>
    <row r="101" spans="1:6">
      <c r="A101" s="16">
        <v>59</v>
      </c>
      <c r="B101" s="20" t="s">
        <v>36</v>
      </c>
      <c r="C101" s="30" t="s">
        <v>66</v>
      </c>
      <c r="D101" s="15" t="s">
        <v>12</v>
      </c>
      <c r="E101" s="32">
        <v>532431306</v>
      </c>
      <c r="F101" s="15" t="s">
        <v>14</v>
      </c>
    </row>
    <row r="102" spans="1:6">
      <c r="A102" s="17">
        <v>60</v>
      </c>
      <c r="B102" s="11" t="s">
        <v>37</v>
      </c>
      <c r="C102" s="10" t="s">
        <v>66</v>
      </c>
      <c r="D102" s="15" t="s">
        <v>12</v>
      </c>
      <c r="E102" s="32">
        <v>532433304</v>
      </c>
      <c r="F102" s="15" t="s">
        <v>14</v>
      </c>
    </row>
    <row r="103" spans="1:6">
      <c r="A103" s="16">
        <v>173</v>
      </c>
      <c r="B103" s="145" t="s">
        <v>236</v>
      </c>
      <c r="C103" s="181" t="s">
        <v>66</v>
      </c>
      <c r="D103" s="138" t="s">
        <v>9</v>
      </c>
      <c r="E103" s="32">
        <v>540968365</v>
      </c>
      <c r="F103" s="138" t="s">
        <v>16</v>
      </c>
    </row>
    <row r="104" spans="1:6">
      <c r="A104" s="17">
        <v>61</v>
      </c>
      <c r="B104" s="14" t="s">
        <v>129</v>
      </c>
      <c r="C104" s="24" t="s">
        <v>67</v>
      </c>
      <c r="D104" s="15" t="s">
        <v>11</v>
      </c>
      <c r="E104" s="15">
        <v>535910319</v>
      </c>
      <c r="F104" s="15" t="s">
        <v>14</v>
      </c>
    </row>
    <row r="105" spans="1:6">
      <c r="A105" s="16">
        <v>121</v>
      </c>
      <c r="B105" s="136" t="s">
        <v>186</v>
      </c>
      <c r="C105" s="137" t="s">
        <v>67</v>
      </c>
      <c r="D105" s="138" t="s">
        <v>281</v>
      </c>
      <c r="E105" s="138">
        <v>41103300</v>
      </c>
      <c r="F105" s="138" t="s">
        <v>15</v>
      </c>
    </row>
    <row r="106" spans="1:6">
      <c r="A106" s="17">
        <v>183</v>
      </c>
      <c r="B106" s="136" t="s">
        <v>247</v>
      </c>
      <c r="C106" s="137" t="s">
        <v>67</v>
      </c>
      <c r="D106" s="138" t="s">
        <v>18</v>
      </c>
      <c r="E106" s="138">
        <v>46731263</v>
      </c>
      <c r="F106" s="138" t="s">
        <v>15</v>
      </c>
    </row>
    <row r="107" spans="1:6">
      <c r="A107" s="16">
        <v>195</v>
      </c>
      <c r="B107" s="189" t="s">
        <v>261</v>
      </c>
      <c r="C107" s="190" t="s">
        <v>67</v>
      </c>
      <c r="D107" s="138" t="s">
        <v>10</v>
      </c>
      <c r="E107" s="174">
        <v>522292360</v>
      </c>
      <c r="F107" s="174" t="s">
        <v>6</v>
      </c>
    </row>
    <row r="108" spans="1:6">
      <c r="A108" s="17">
        <v>62</v>
      </c>
      <c r="B108" s="21" t="s">
        <v>78</v>
      </c>
      <c r="C108" s="177" t="s">
        <v>67</v>
      </c>
      <c r="D108" s="15" t="s">
        <v>281</v>
      </c>
      <c r="E108" s="15">
        <v>43622308</v>
      </c>
      <c r="F108" s="15" t="s">
        <v>16</v>
      </c>
    </row>
    <row r="109" spans="1:6">
      <c r="A109" s="16">
        <v>63</v>
      </c>
      <c r="B109" s="14" t="s">
        <v>39</v>
      </c>
      <c r="C109" s="179" t="s">
        <v>67</v>
      </c>
      <c r="D109" s="15" t="s">
        <v>281</v>
      </c>
      <c r="E109" s="15">
        <v>43624304</v>
      </c>
      <c r="F109" s="15" t="s">
        <v>14</v>
      </c>
    </row>
    <row r="110" spans="1:6">
      <c r="A110" s="17">
        <v>64</v>
      </c>
      <c r="B110" s="14" t="s">
        <v>130</v>
      </c>
      <c r="C110" s="179" t="s">
        <v>67</v>
      </c>
      <c r="D110" s="15" t="s">
        <v>281</v>
      </c>
      <c r="E110" s="32">
        <v>538886289</v>
      </c>
      <c r="F110" s="15" t="s">
        <v>14</v>
      </c>
    </row>
    <row r="111" spans="1:6">
      <c r="A111" s="16">
        <v>138</v>
      </c>
      <c r="B111" s="136" t="s">
        <v>201</v>
      </c>
      <c r="C111" s="137" t="s">
        <v>67</v>
      </c>
      <c r="D111" s="138" t="s">
        <v>9</v>
      </c>
      <c r="E111" s="138">
        <v>545394350</v>
      </c>
      <c r="F111" s="138" t="s">
        <v>14</v>
      </c>
    </row>
    <row r="112" spans="1:6">
      <c r="A112" s="17">
        <v>184</v>
      </c>
      <c r="B112" s="136" t="s">
        <v>248</v>
      </c>
      <c r="C112" s="137" t="s">
        <v>67</v>
      </c>
      <c r="D112" s="138" t="s">
        <v>18</v>
      </c>
      <c r="E112" s="32">
        <v>538864374</v>
      </c>
      <c r="F112" s="138" t="s">
        <v>6</v>
      </c>
    </row>
    <row r="113" spans="1:6">
      <c r="A113" s="16">
        <v>185</v>
      </c>
      <c r="B113" s="136" t="s">
        <v>249</v>
      </c>
      <c r="C113" s="137" t="s">
        <v>67</v>
      </c>
      <c r="D113" s="138" t="s">
        <v>18</v>
      </c>
      <c r="E113" s="138">
        <v>538866372</v>
      </c>
      <c r="F113" s="138" t="s">
        <v>6</v>
      </c>
    </row>
    <row r="114" spans="1:6">
      <c r="A114" s="17">
        <v>65</v>
      </c>
      <c r="B114" s="14" t="s">
        <v>40</v>
      </c>
      <c r="C114" s="179" t="s">
        <v>67</v>
      </c>
      <c r="D114" s="15" t="s">
        <v>10</v>
      </c>
      <c r="E114" s="15">
        <v>530595349</v>
      </c>
      <c r="F114" s="15" t="s">
        <v>8</v>
      </c>
    </row>
    <row r="115" spans="1:6">
      <c r="A115" s="16">
        <v>191</v>
      </c>
      <c r="B115" s="172" t="s">
        <v>256</v>
      </c>
      <c r="C115" s="173" t="s">
        <v>67</v>
      </c>
      <c r="D115" s="138" t="s">
        <v>9</v>
      </c>
      <c r="E115" s="32">
        <v>536484378</v>
      </c>
      <c r="F115" s="174" t="s">
        <v>14</v>
      </c>
    </row>
    <row r="116" spans="1:6">
      <c r="A116" s="17">
        <v>128</v>
      </c>
      <c r="B116" s="136" t="s">
        <v>192</v>
      </c>
      <c r="C116" s="137" t="s">
        <v>67</v>
      </c>
      <c r="D116" s="138" t="s">
        <v>18</v>
      </c>
      <c r="E116" s="138">
        <v>47606340</v>
      </c>
      <c r="F116" s="138" t="s">
        <v>8</v>
      </c>
    </row>
    <row r="117" spans="1:6">
      <c r="A117" s="16">
        <v>196</v>
      </c>
      <c r="B117" s="189" t="s">
        <v>262</v>
      </c>
      <c r="C117" s="173" t="s">
        <v>67</v>
      </c>
      <c r="D117" s="138" t="s">
        <v>281</v>
      </c>
      <c r="E117" s="174">
        <v>529591373</v>
      </c>
      <c r="F117" s="174" t="s">
        <v>14</v>
      </c>
    </row>
    <row r="118" spans="1:6">
      <c r="A118" s="17">
        <v>66</v>
      </c>
      <c r="B118" s="14" t="s">
        <v>41</v>
      </c>
      <c r="C118" s="179" t="s">
        <v>67</v>
      </c>
      <c r="D118" s="15" t="s">
        <v>281</v>
      </c>
      <c r="E118" s="15">
        <v>42636318</v>
      </c>
      <c r="F118" s="15" t="s">
        <v>14</v>
      </c>
    </row>
    <row r="119" spans="1:6">
      <c r="A119" s="16">
        <v>142</v>
      </c>
      <c r="B119" s="136" t="s">
        <v>205</v>
      </c>
      <c r="C119" s="137" t="s">
        <v>67</v>
      </c>
      <c r="D119" s="138" t="s">
        <v>281</v>
      </c>
      <c r="E119" s="138">
        <v>528375340</v>
      </c>
      <c r="F119" s="138" t="s">
        <v>8</v>
      </c>
    </row>
    <row r="120" spans="1:6">
      <c r="A120" s="17">
        <v>171</v>
      </c>
      <c r="B120" s="136" t="s">
        <v>234</v>
      </c>
      <c r="C120" s="137" t="s">
        <v>67</v>
      </c>
      <c r="D120" s="138" t="s">
        <v>12</v>
      </c>
      <c r="E120" s="138">
        <v>42758344</v>
      </c>
      <c r="F120" s="138" t="s">
        <v>14</v>
      </c>
    </row>
    <row r="121" spans="1:6">
      <c r="A121" s="16">
        <v>67</v>
      </c>
      <c r="B121" s="14" t="s">
        <v>42</v>
      </c>
      <c r="C121" s="179" t="s">
        <v>67</v>
      </c>
      <c r="D121" s="15" t="s">
        <v>10</v>
      </c>
      <c r="E121" s="15">
        <v>42293316</v>
      </c>
      <c r="F121" s="15" t="s">
        <v>6</v>
      </c>
    </row>
    <row r="122" spans="1:6">
      <c r="A122" s="17">
        <v>68</v>
      </c>
      <c r="B122" s="21" t="s">
        <v>79</v>
      </c>
      <c r="C122" s="177" t="s">
        <v>67</v>
      </c>
      <c r="D122" s="15" t="s">
        <v>10</v>
      </c>
      <c r="E122" s="15">
        <v>42581307</v>
      </c>
      <c r="F122" s="15" t="s">
        <v>16</v>
      </c>
    </row>
    <row r="123" spans="1:6">
      <c r="A123" s="16">
        <v>156</v>
      </c>
      <c r="B123" s="136" t="s">
        <v>218</v>
      </c>
      <c r="C123" s="137" t="s">
        <v>67</v>
      </c>
      <c r="D123" s="138" t="s">
        <v>10</v>
      </c>
      <c r="E123" s="32">
        <v>45843340</v>
      </c>
      <c r="F123" s="138" t="s">
        <v>8</v>
      </c>
    </row>
    <row r="124" spans="1:6">
      <c r="A124" s="17">
        <v>69</v>
      </c>
      <c r="B124" s="14" t="s">
        <v>95</v>
      </c>
      <c r="C124" s="179" t="s">
        <v>67</v>
      </c>
      <c r="D124" s="15" t="s">
        <v>18</v>
      </c>
      <c r="E124" s="15">
        <v>41087322</v>
      </c>
      <c r="F124" s="15" t="s">
        <v>14</v>
      </c>
    </row>
    <row r="125" spans="1:6">
      <c r="A125" s="16">
        <v>129</v>
      </c>
      <c r="B125" s="136" t="s">
        <v>228</v>
      </c>
      <c r="C125" s="137" t="s">
        <v>67</v>
      </c>
      <c r="D125" s="138" t="s">
        <v>9</v>
      </c>
      <c r="E125" s="138">
        <v>546100352</v>
      </c>
      <c r="F125" s="138" t="s">
        <v>14</v>
      </c>
    </row>
    <row r="126" spans="1:6">
      <c r="A126" s="17">
        <v>119</v>
      </c>
      <c r="B126" s="136" t="s">
        <v>184</v>
      </c>
      <c r="C126" s="137" t="s">
        <v>67</v>
      </c>
      <c r="D126" s="138" t="s">
        <v>11</v>
      </c>
      <c r="E126" s="138">
        <v>529864319</v>
      </c>
      <c r="F126" s="138" t="s">
        <v>15</v>
      </c>
    </row>
    <row r="127" spans="1:6">
      <c r="A127" s="16">
        <v>152</v>
      </c>
      <c r="B127" s="136" t="s">
        <v>214</v>
      </c>
      <c r="C127" s="137" t="s">
        <v>67</v>
      </c>
      <c r="D127" s="138" t="s">
        <v>10</v>
      </c>
      <c r="E127" s="32">
        <v>513286367</v>
      </c>
      <c r="F127" s="138" t="s">
        <v>8</v>
      </c>
    </row>
    <row r="128" spans="1:6">
      <c r="A128" s="17">
        <v>151</v>
      </c>
      <c r="B128" s="136" t="s">
        <v>213</v>
      </c>
      <c r="C128" s="137" t="s">
        <v>67</v>
      </c>
      <c r="D128" s="138" t="s">
        <v>10</v>
      </c>
      <c r="E128" s="32">
        <v>513287366</v>
      </c>
      <c r="F128" s="138" t="s">
        <v>8</v>
      </c>
    </row>
    <row r="129" spans="1:6">
      <c r="A129" s="16">
        <v>70</v>
      </c>
      <c r="B129" s="14" t="s">
        <v>96</v>
      </c>
      <c r="C129" s="179" t="s">
        <v>67</v>
      </c>
      <c r="D129" s="15" t="s">
        <v>9</v>
      </c>
      <c r="E129" s="32">
        <v>535078309</v>
      </c>
      <c r="F129" s="15" t="s">
        <v>8</v>
      </c>
    </row>
    <row r="130" spans="1:6">
      <c r="A130" s="17">
        <v>168</v>
      </c>
      <c r="B130" s="136" t="s">
        <v>232</v>
      </c>
      <c r="C130" s="137" t="s">
        <v>67</v>
      </c>
      <c r="D130" s="138" t="s">
        <v>11</v>
      </c>
      <c r="E130" s="32">
        <v>41174301</v>
      </c>
      <c r="F130" s="138" t="s">
        <v>8</v>
      </c>
    </row>
    <row r="131" spans="1:6">
      <c r="A131" s="16">
        <v>189</v>
      </c>
      <c r="B131" s="172" t="s">
        <v>253</v>
      </c>
      <c r="C131" s="173" t="s">
        <v>67</v>
      </c>
      <c r="D131" s="138" t="s">
        <v>12</v>
      </c>
      <c r="E131" s="175">
        <v>49126370</v>
      </c>
      <c r="F131" s="174" t="s">
        <v>8</v>
      </c>
    </row>
    <row r="132" spans="1:6">
      <c r="A132" s="17">
        <v>71</v>
      </c>
      <c r="B132" s="14" t="s">
        <v>43</v>
      </c>
      <c r="C132" s="179" t="s">
        <v>67</v>
      </c>
      <c r="D132" s="15" t="s">
        <v>10</v>
      </c>
      <c r="E132" s="15">
        <v>535087326</v>
      </c>
      <c r="F132" s="15" t="s">
        <v>6</v>
      </c>
    </row>
    <row r="133" spans="1:6">
      <c r="A133" s="16">
        <v>122</v>
      </c>
      <c r="B133" s="136" t="s">
        <v>187</v>
      </c>
      <c r="C133" s="137" t="s">
        <v>67</v>
      </c>
      <c r="D133" s="138" t="s">
        <v>9</v>
      </c>
      <c r="E133" s="138">
        <v>44962331</v>
      </c>
      <c r="F133" s="138" t="s">
        <v>16</v>
      </c>
    </row>
    <row r="134" spans="1:6">
      <c r="A134" s="17">
        <v>72</v>
      </c>
      <c r="B134" s="14" t="s">
        <v>44</v>
      </c>
      <c r="C134" s="179" t="s">
        <v>67</v>
      </c>
      <c r="D134" s="15" t="s">
        <v>19</v>
      </c>
      <c r="E134" s="15">
        <v>527563317</v>
      </c>
      <c r="F134" s="15" t="s">
        <v>16</v>
      </c>
    </row>
    <row r="135" spans="1:6">
      <c r="A135" s="16">
        <v>73</v>
      </c>
      <c r="B135" s="14" t="s">
        <v>97</v>
      </c>
      <c r="C135" s="179" t="s">
        <v>67</v>
      </c>
      <c r="D135" s="15" t="s">
        <v>11</v>
      </c>
      <c r="E135" s="15">
        <v>532473324</v>
      </c>
      <c r="F135" s="15" t="s">
        <v>8</v>
      </c>
    </row>
    <row r="136" spans="1:6">
      <c r="A136" s="17">
        <v>141</v>
      </c>
      <c r="B136" s="136" t="s">
        <v>204</v>
      </c>
      <c r="C136" s="137" t="s">
        <v>67</v>
      </c>
      <c r="D136" s="138" t="s">
        <v>11</v>
      </c>
      <c r="E136" s="138">
        <v>537476358</v>
      </c>
      <c r="F136" s="138" t="s">
        <v>8</v>
      </c>
    </row>
    <row r="137" spans="1:6">
      <c r="A137" s="16">
        <v>74</v>
      </c>
      <c r="B137" s="14" t="s">
        <v>45</v>
      </c>
      <c r="C137" s="179" t="s">
        <v>67</v>
      </c>
      <c r="D137" s="15" t="s">
        <v>281</v>
      </c>
      <c r="E137" s="15">
        <v>524787279</v>
      </c>
      <c r="F137" s="15" t="s">
        <v>6</v>
      </c>
    </row>
    <row r="138" spans="1:6">
      <c r="A138" s="17">
        <v>75</v>
      </c>
      <c r="B138" s="14" t="s">
        <v>46</v>
      </c>
      <c r="C138" s="179" t="s">
        <v>67</v>
      </c>
      <c r="D138" s="15" t="s">
        <v>10</v>
      </c>
      <c r="E138" s="15">
        <v>45022308</v>
      </c>
      <c r="F138" s="15" t="s">
        <v>14</v>
      </c>
    </row>
    <row r="139" spans="1:6">
      <c r="A139" s="16">
        <v>135</v>
      </c>
      <c r="B139" s="136" t="s">
        <v>198</v>
      </c>
      <c r="C139" s="137" t="s">
        <v>67</v>
      </c>
      <c r="D139" s="138" t="s">
        <v>10</v>
      </c>
      <c r="E139" s="138">
        <v>41330350</v>
      </c>
      <c r="F139" s="138" t="s">
        <v>8</v>
      </c>
    </row>
    <row r="140" spans="1:6">
      <c r="A140" s="17">
        <v>76</v>
      </c>
      <c r="B140" s="14" t="s">
        <v>47</v>
      </c>
      <c r="C140" s="179" t="s">
        <v>67</v>
      </c>
      <c r="D140" s="15" t="s">
        <v>19</v>
      </c>
      <c r="E140" s="15">
        <v>525625325</v>
      </c>
      <c r="F140" s="15" t="s">
        <v>15</v>
      </c>
    </row>
    <row r="141" spans="1:6">
      <c r="A141" s="16">
        <v>77</v>
      </c>
      <c r="B141" s="14" t="s">
        <v>48</v>
      </c>
      <c r="C141" s="179" t="s">
        <v>67</v>
      </c>
      <c r="D141" s="15" t="s">
        <v>12</v>
      </c>
      <c r="E141" s="32">
        <v>510937329</v>
      </c>
      <c r="F141" s="15" t="s">
        <v>6</v>
      </c>
    </row>
    <row r="142" spans="1:6">
      <c r="A142" s="17">
        <v>130</v>
      </c>
      <c r="B142" s="136" t="s">
        <v>193</v>
      </c>
      <c r="C142" s="137" t="s">
        <v>67</v>
      </c>
      <c r="D142" s="138" t="s">
        <v>281</v>
      </c>
      <c r="E142" s="138">
        <v>511228290</v>
      </c>
      <c r="F142" s="138" t="s">
        <v>16</v>
      </c>
    </row>
    <row r="143" spans="1:6">
      <c r="A143" s="16">
        <v>180</v>
      </c>
      <c r="B143" s="136" t="s">
        <v>244</v>
      </c>
      <c r="C143" s="137" t="s">
        <v>67</v>
      </c>
      <c r="D143" s="138" t="s">
        <v>10</v>
      </c>
      <c r="E143" s="138">
        <v>530296369</v>
      </c>
      <c r="F143" s="138" t="s">
        <v>8</v>
      </c>
    </row>
    <row r="144" spans="1:6" ht="30">
      <c r="A144" s="17">
        <v>136</v>
      </c>
      <c r="B144" s="155" t="s">
        <v>199</v>
      </c>
      <c r="C144" s="156" t="s">
        <v>66</v>
      </c>
      <c r="D144" s="138" t="s">
        <v>10</v>
      </c>
      <c r="E144" s="138">
        <v>546775357</v>
      </c>
      <c r="F144" s="138" t="s">
        <v>14</v>
      </c>
    </row>
    <row r="145" spans="1:6">
      <c r="A145" s="16">
        <v>149</v>
      </c>
      <c r="B145" s="136" t="s">
        <v>211</v>
      </c>
      <c r="C145" s="137" t="s">
        <v>67</v>
      </c>
      <c r="D145" s="138" t="s">
        <v>19</v>
      </c>
      <c r="E145" s="138">
        <v>534029355</v>
      </c>
      <c r="F145" s="138" t="s">
        <v>6</v>
      </c>
    </row>
    <row r="146" spans="1:6">
      <c r="A146" s="17">
        <v>78</v>
      </c>
      <c r="B146" s="14" t="s">
        <v>49</v>
      </c>
      <c r="C146" s="179" t="s">
        <v>67</v>
      </c>
      <c r="D146" s="15" t="s">
        <v>10</v>
      </c>
      <c r="E146" s="15">
        <v>49675294</v>
      </c>
      <c r="F146" s="15" t="s">
        <v>16</v>
      </c>
    </row>
    <row r="147" spans="1:6">
      <c r="A147" s="16">
        <v>79</v>
      </c>
      <c r="B147" s="21" t="s">
        <v>80</v>
      </c>
      <c r="C147" s="177" t="s">
        <v>67</v>
      </c>
      <c r="D147" s="15" t="s">
        <v>10</v>
      </c>
      <c r="E147" s="15">
        <v>41872301</v>
      </c>
      <c r="F147" s="15" t="s">
        <v>6</v>
      </c>
    </row>
    <row r="148" spans="1:6">
      <c r="A148" s="17">
        <v>155</v>
      </c>
      <c r="B148" s="136" t="s">
        <v>217</v>
      </c>
      <c r="C148" s="137" t="s">
        <v>67</v>
      </c>
      <c r="D148" s="138" t="s">
        <v>11</v>
      </c>
      <c r="E148" s="32">
        <v>542623358</v>
      </c>
      <c r="F148" s="138" t="s">
        <v>8</v>
      </c>
    </row>
    <row r="149" spans="1:6">
      <c r="A149" s="16">
        <v>127</v>
      </c>
      <c r="B149" s="136" t="s">
        <v>191</v>
      </c>
      <c r="C149" s="137" t="s">
        <v>67</v>
      </c>
      <c r="D149" s="138" t="s">
        <v>9</v>
      </c>
      <c r="E149" s="138">
        <v>546099356</v>
      </c>
      <c r="F149" s="138" t="s">
        <v>8</v>
      </c>
    </row>
    <row r="150" spans="1:6">
      <c r="A150" s="157">
        <v>80</v>
      </c>
      <c r="B150" s="14" t="s">
        <v>50</v>
      </c>
      <c r="C150" s="179" t="s">
        <v>67</v>
      </c>
      <c r="D150" s="15" t="s">
        <v>10</v>
      </c>
      <c r="E150" s="15">
        <v>47102322</v>
      </c>
      <c r="F150" s="15" t="s">
        <v>6</v>
      </c>
    </row>
    <row r="151" spans="1:6">
      <c r="A151" s="157">
        <v>81</v>
      </c>
      <c r="B151" s="14" t="s">
        <v>131</v>
      </c>
      <c r="C151" s="179" t="s">
        <v>67</v>
      </c>
      <c r="D151" s="15" t="s">
        <v>11</v>
      </c>
      <c r="E151" s="15">
        <v>535079326</v>
      </c>
      <c r="F151" s="15" t="s">
        <v>14</v>
      </c>
    </row>
    <row r="152" spans="1:6">
      <c r="A152" s="17">
        <v>193</v>
      </c>
      <c r="B152" s="187" t="s">
        <v>259</v>
      </c>
      <c r="C152" s="188" t="s">
        <v>66</v>
      </c>
      <c r="D152" s="138" t="s">
        <v>281</v>
      </c>
      <c r="E152" s="242">
        <v>541275361</v>
      </c>
      <c r="F152" s="15" t="s">
        <v>15</v>
      </c>
    </row>
    <row r="153" spans="1:6">
      <c r="A153" s="16">
        <v>82</v>
      </c>
      <c r="B153" s="14" t="s">
        <v>51</v>
      </c>
      <c r="C153" s="179" t="s">
        <v>67</v>
      </c>
      <c r="D153" s="15" t="s">
        <v>12</v>
      </c>
      <c r="E153" s="216">
        <v>48732334</v>
      </c>
      <c r="F153" s="15" t="s">
        <v>14</v>
      </c>
    </row>
    <row r="154" spans="1:6">
      <c r="A154" s="157">
        <v>206</v>
      </c>
      <c r="B154" s="172" t="s">
        <v>272</v>
      </c>
      <c r="C154" s="173" t="s">
        <v>67</v>
      </c>
      <c r="D154" s="138" t="s">
        <v>11</v>
      </c>
      <c r="E154" s="242">
        <v>536205366</v>
      </c>
      <c r="F154" s="174" t="s">
        <v>6</v>
      </c>
    </row>
    <row r="155" spans="1:6">
      <c r="A155" s="157">
        <v>126</v>
      </c>
      <c r="B155" s="136" t="s">
        <v>190</v>
      </c>
      <c r="C155" s="137" t="s">
        <v>67</v>
      </c>
      <c r="D155" s="138" t="s">
        <v>18</v>
      </c>
      <c r="E155" s="215">
        <v>45506344</v>
      </c>
      <c r="F155" s="138" t="s">
        <v>6</v>
      </c>
    </row>
    <row r="156" spans="1:6">
      <c r="A156" s="17">
        <v>111</v>
      </c>
      <c r="B156" s="136" t="s">
        <v>175</v>
      </c>
      <c r="C156" s="137" t="s">
        <v>67</v>
      </c>
      <c r="D156" s="138" t="s">
        <v>9</v>
      </c>
      <c r="E156" s="215">
        <v>535256321</v>
      </c>
      <c r="F156" s="138" t="s">
        <v>16</v>
      </c>
    </row>
    <row r="157" spans="1:6">
      <c r="A157" s="16">
        <v>107</v>
      </c>
      <c r="B157" s="136" t="s">
        <v>171</v>
      </c>
      <c r="C157" s="137" t="s">
        <v>67</v>
      </c>
      <c r="D157" s="138" t="s">
        <v>11</v>
      </c>
      <c r="E157" s="215">
        <v>43265348</v>
      </c>
      <c r="F157" s="138" t="s">
        <v>8</v>
      </c>
    </row>
    <row r="158" spans="1:6">
      <c r="A158" s="157">
        <v>211</v>
      </c>
      <c r="B158" s="189" t="s">
        <v>279</v>
      </c>
      <c r="C158" s="190" t="s">
        <v>67</v>
      </c>
      <c r="D158" s="138" t="s">
        <v>281</v>
      </c>
      <c r="E158">
        <v>527915384</v>
      </c>
      <c r="F158" s="174"/>
    </row>
    <row r="159" spans="1:6">
      <c r="A159" s="157">
        <v>204</v>
      </c>
      <c r="B159" s="189" t="s">
        <v>270</v>
      </c>
      <c r="C159" s="173" t="s">
        <v>67</v>
      </c>
      <c r="D159" s="138" t="s">
        <v>10</v>
      </c>
      <c r="E159" s="242">
        <v>41906374</v>
      </c>
      <c r="F159" s="174" t="s">
        <v>6</v>
      </c>
    </row>
    <row r="160" spans="1:6">
      <c r="A160" s="17">
        <v>157</v>
      </c>
      <c r="B160" s="145" t="s">
        <v>219</v>
      </c>
      <c r="C160" s="146" t="s">
        <v>66</v>
      </c>
      <c r="D160" s="138" t="s">
        <v>18</v>
      </c>
      <c r="E160" s="32">
        <v>49479307</v>
      </c>
      <c r="F160" s="138" t="s">
        <v>8</v>
      </c>
    </row>
    <row r="161" spans="1:6">
      <c r="A161" s="16">
        <v>83</v>
      </c>
      <c r="B161" s="19" t="s">
        <v>89</v>
      </c>
      <c r="C161" s="182" t="s">
        <v>66</v>
      </c>
      <c r="D161" s="15" t="s">
        <v>18</v>
      </c>
      <c r="E161" s="216">
        <v>510587261</v>
      </c>
      <c r="F161" s="15" t="s">
        <v>8</v>
      </c>
    </row>
    <row r="162" spans="1:6">
      <c r="A162" s="157">
        <v>190</v>
      </c>
      <c r="B162" s="187" t="s">
        <v>254</v>
      </c>
      <c r="C162" s="188" t="s">
        <v>66</v>
      </c>
      <c r="D162" s="138" t="s">
        <v>18</v>
      </c>
      <c r="E162" s="32">
        <v>48451372</v>
      </c>
      <c r="F162" s="174" t="s">
        <v>8</v>
      </c>
    </row>
    <row r="163" spans="1:6">
      <c r="A163" s="157">
        <v>84</v>
      </c>
      <c r="B163" s="14" t="s">
        <v>52</v>
      </c>
      <c r="C163" s="179" t="s">
        <v>67</v>
      </c>
      <c r="D163" s="15" t="s">
        <v>281</v>
      </c>
      <c r="E163" s="15">
        <v>581972231</v>
      </c>
      <c r="F163" s="15" t="s">
        <v>15</v>
      </c>
    </row>
    <row r="164" spans="1:6">
      <c r="A164" s="17">
        <v>172</v>
      </c>
      <c r="B164" s="136" t="s">
        <v>235</v>
      </c>
      <c r="C164" s="137" t="s">
        <v>67</v>
      </c>
      <c r="D164" s="138" t="s">
        <v>18</v>
      </c>
      <c r="E164" s="138">
        <v>534946328</v>
      </c>
      <c r="F164" s="138" t="s">
        <v>6</v>
      </c>
    </row>
    <row r="165" spans="1:6">
      <c r="A165" s="16">
        <v>181</v>
      </c>
      <c r="B165" s="145" t="s">
        <v>245</v>
      </c>
      <c r="C165" s="146" t="s">
        <v>66</v>
      </c>
      <c r="D165" s="138" t="s">
        <v>9</v>
      </c>
      <c r="E165" s="138">
        <v>49028295</v>
      </c>
      <c r="F165" s="138" t="s">
        <v>15</v>
      </c>
    </row>
    <row r="166" spans="1:6">
      <c r="A166" s="157">
        <v>85</v>
      </c>
      <c r="B166" s="21" t="s">
        <v>53</v>
      </c>
      <c r="C166" s="179" t="s">
        <v>67</v>
      </c>
      <c r="D166" s="15" t="s">
        <v>281</v>
      </c>
      <c r="E166" s="32">
        <v>510199350</v>
      </c>
      <c r="F166" s="15" t="s">
        <v>6</v>
      </c>
    </row>
    <row r="167" spans="1:6">
      <c r="A167" s="157">
        <v>198</v>
      </c>
      <c r="B167" s="187" t="s">
        <v>264</v>
      </c>
      <c r="C167" s="188" t="s">
        <v>66</v>
      </c>
      <c r="D167" s="138" t="s">
        <v>12</v>
      </c>
      <c r="E167" s="174">
        <v>46155364</v>
      </c>
      <c r="F167" s="174" t="s">
        <v>8</v>
      </c>
    </row>
    <row r="168" spans="1:6">
      <c r="A168" s="17">
        <v>86</v>
      </c>
      <c r="B168" s="14" t="s">
        <v>54</v>
      </c>
      <c r="C168" s="178" t="s">
        <v>67</v>
      </c>
      <c r="D168" s="15" t="s">
        <v>281</v>
      </c>
      <c r="E168" s="15">
        <v>533583285</v>
      </c>
      <c r="F168" s="15" t="s">
        <v>16</v>
      </c>
    </row>
    <row r="169" spans="1:6">
      <c r="A169" s="16">
        <v>113</v>
      </c>
      <c r="B169" s="145" t="s">
        <v>178</v>
      </c>
      <c r="C169" s="146" t="s">
        <v>66</v>
      </c>
      <c r="D169" s="138" t="s">
        <v>10</v>
      </c>
      <c r="E169" s="215">
        <v>519513350</v>
      </c>
      <c r="F169" s="138" t="s">
        <v>6</v>
      </c>
    </row>
    <row r="170" spans="1:6">
      <c r="A170" s="157">
        <v>87</v>
      </c>
      <c r="B170" s="21" t="s">
        <v>81</v>
      </c>
      <c r="C170" s="177" t="s">
        <v>67</v>
      </c>
      <c r="D170" s="15" t="s">
        <v>19</v>
      </c>
      <c r="E170" s="15">
        <v>523317251</v>
      </c>
      <c r="F170" s="15" t="s">
        <v>15</v>
      </c>
    </row>
    <row r="171" spans="1:6">
      <c r="A171" s="157">
        <v>88</v>
      </c>
      <c r="B171" s="14" t="s">
        <v>90</v>
      </c>
      <c r="C171" s="179" t="s">
        <v>67</v>
      </c>
      <c r="D171" s="15" t="s">
        <v>9</v>
      </c>
      <c r="E171" s="15">
        <v>536813280</v>
      </c>
      <c r="F171" s="15" t="s">
        <v>6</v>
      </c>
    </row>
    <row r="172" spans="1:6">
      <c r="A172" s="17">
        <v>89</v>
      </c>
      <c r="B172" s="21" t="s">
        <v>91</v>
      </c>
      <c r="C172" s="179" t="s">
        <v>67</v>
      </c>
      <c r="D172" s="15" t="s">
        <v>18</v>
      </c>
      <c r="E172" s="15">
        <v>41682338</v>
      </c>
      <c r="F172" s="15" t="s">
        <v>14</v>
      </c>
    </row>
    <row r="173" spans="1:6">
      <c r="A173" s="16">
        <v>207</v>
      </c>
      <c r="B173" s="187" t="s">
        <v>273</v>
      </c>
      <c r="C173" s="188" t="s">
        <v>66</v>
      </c>
      <c r="D173" s="138" t="s">
        <v>11</v>
      </c>
      <c r="E173" s="174">
        <v>541432351</v>
      </c>
      <c r="F173" s="174" t="s">
        <v>6</v>
      </c>
    </row>
    <row r="174" spans="1:6">
      <c r="A174" s="157">
        <v>110</v>
      </c>
      <c r="B174" s="136" t="s">
        <v>174</v>
      </c>
      <c r="C174" s="137" t="s">
        <v>67</v>
      </c>
      <c r="D174" s="138" t="s">
        <v>12</v>
      </c>
      <c r="E174" s="215">
        <v>49752282</v>
      </c>
      <c r="F174" s="138" t="s">
        <v>14</v>
      </c>
    </row>
    <row r="175" spans="1:6">
      <c r="A175" s="157">
        <v>179</v>
      </c>
      <c r="B175" s="136" t="s">
        <v>243</v>
      </c>
      <c r="C175" s="137" t="s">
        <v>67</v>
      </c>
      <c r="D175" s="138" t="s">
        <v>9</v>
      </c>
      <c r="E175" s="215">
        <v>47584364</v>
      </c>
      <c r="F175" s="138" t="s">
        <v>8</v>
      </c>
    </row>
    <row r="176" spans="1:6">
      <c r="A176" s="17">
        <v>153</v>
      </c>
      <c r="B176" s="145" t="s">
        <v>215</v>
      </c>
      <c r="C176" s="146" t="s">
        <v>66</v>
      </c>
      <c r="D176" s="138" t="s">
        <v>11</v>
      </c>
      <c r="E176" s="32">
        <v>520590327</v>
      </c>
      <c r="F176" s="138" t="s">
        <v>6</v>
      </c>
    </row>
    <row r="177" spans="1:6">
      <c r="A177" s="16">
        <v>139</v>
      </c>
      <c r="B177" s="136" t="s">
        <v>202</v>
      </c>
      <c r="C177" s="137" t="s">
        <v>67</v>
      </c>
      <c r="D177" s="138" t="s">
        <v>281</v>
      </c>
      <c r="E177" s="138">
        <v>532686354</v>
      </c>
      <c r="F177" s="138" t="s">
        <v>6</v>
      </c>
    </row>
    <row r="178" spans="1:6">
      <c r="A178" s="157">
        <v>90</v>
      </c>
      <c r="B178" s="21" t="s">
        <v>82</v>
      </c>
      <c r="C178" s="177" t="s">
        <v>67</v>
      </c>
      <c r="D178" s="15" t="s">
        <v>12</v>
      </c>
      <c r="E178" s="15">
        <v>41687354</v>
      </c>
      <c r="F178" s="15" t="s">
        <v>6</v>
      </c>
    </row>
    <row r="179" spans="1:6">
      <c r="A179" s="157">
        <v>116</v>
      </c>
      <c r="B179" s="136" t="s">
        <v>181</v>
      </c>
      <c r="C179" s="137" t="s">
        <v>67</v>
      </c>
      <c r="D179" s="138" t="s">
        <v>10</v>
      </c>
      <c r="E179" s="138">
        <v>44232346</v>
      </c>
      <c r="F179" s="138" t="s">
        <v>8</v>
      </c>
    </row>
    <row r="180" spans="1:6">
      <c r="A180" s="17">
        <v>117</v>
      </c>
      <c r="B180" s="145" t="s">
        <v>182</v>
      </c>
      <c r="C180" s="146" t="s">
        <v>66</v>
      </c>
      <c r="D180" s="138" t="s">
        <v>10</v>
      </c>
      <c r="E180" s="138">
        <v>525735322</v>
      </c>
      <c r="F180" s="138" t="s">
        <v>6</v>
      </c>
    </row>
    <row r="181" spans="1:6">
      <c r="A181" s="16">
        <v>132</v>
      </c>
      <c r="B181" s="136" t="s">
        <v>229</v>
      </c>
      <c r="C181" s="137" t="s">
        <v>67</v>
      </c>
      <c r="D181" s="138" t="s">
        <v>9</v>
      </c>
      <c r="E181" s="138">
        <v>522046340</v>
      </c>
      <c r="F181" s="138" t="s">
        <v>16</v>
      </c>
    </row>
    <row r="182" spans="1:6">
      <c r="A182" s="157">
        <v>91</v>
      </c>
      <c r="B182" s="21" t="s">
        <v>83</v>
      </c>
      <c r="C182" s="177" t="s">
        <v>67</v>
      </c>
      <c r="D182" s="15" t="s">
        <v>18</v>
      </c>
      <c r="E182" s="15">
        <v>535034329</v>
      </c>
      <c r="F182" s="15" t="s">
        <v>14</v>
      </c>
    </row>
    <row r="183" spans="1:6">
      <c r="A183" s="157">
        <v>148</v>
      </c>
      <c r="B183" s="136" t="s">
        <v>210</v>
      </c>
      <c r="C183" s="137" t="s">
        <v>67</v>
      </c>
      <c r="D183" s="138" t="s">
        <v>12</v>
      </c>
      <c r="E183" s="138">
        <v>41688352</v>
      </c>
      <c r="F183" s="138" t="s">
        <v>6</v>
      </c>
    </row>
    <row r="184" spans="1:6">
      <c r="A184" s="17">
        <v>92</v>
      </c>
      <c r="B184" s="21" t="s">
        <v>84</v>
      </c>
      <c r="C184" s="177" t="s">
        <v>67</v>
      </c>
      <c r="D184" s="15" t="s">
        <v>11</v>
      </c>
      <c r="E184" s="15">
        <v>45904291</v>
      </c>
      <c r="F184" s="15" t="s">
        <v>14</v>
      </c>
    </row>
    <row r="185" spans="1:6">
      <c r="A185" s="16">
        <v>167</v>
      </c>
      <c r="B185" s="145" t="s">
        <v>231</v>
      </c>
      <c r="C185" s="146" t="s">
        <v>66</v>
      </c>
      <c r="D185" s="138" t="s">
        <v>18</v>
      </c>
      <c r="E185" s="215">
        <v>42371360</v>
      </c>
      <c r="F185" s="138" t="s">
        <v>8</v>
      </c>
    </row>
    <row r="186" spans="1:6">
      <c r="A186" s="157">
        <v>200</v>
      </c>
      <c r="B186" s="189" t="s">
        <v>266</v>
      </c>
      <c r="C186" s="190" t="s">
        <v>67</v>
      </c>
      <c r="D186" s="138" t="s">
        <v>18</v>
      </c>
      <c r="E186" s="174">
        <v>519417357</v>
      </c>
      <c r="F186" s="174" t="s">
        <v>8</v>
      </c>
    </row>
    <row r="187" spans="1:6">
      <c r="A187" s="17">
        <v>201</v>
      </c>
      <c r="B187" s="189" t="s">
        <v>267</v>
      </c>
      <c r="C187" s="173" t="s">
        <v>67</v>
      </c>
      <c r="D187" s="138" t="s">
        <v>19</v>
      </c>
      <c r="E187" s="174">
        <v>519414350</v>
      </c>
      <c r="F187" s="174" t="s">
        <v>6</v>
      </c>
    </row>
    <row r="188" spans="1:6">
      <c r="A188" s="16">
        <v>93</v>
      </c>
      <c r="B188" s="14" t="s">
        <v>132</v>
      </c>
      <c r="C188" s="179" t="s">
        <v>67</v>
      </c>
      <c r="D188" s="15" t="s">
        <v>9</v>
      </c>
      <c r="E188" s="32">
        <v>522436357</v>
      </c>
      <c r="F188" s="15" t="s">
        <v>8</v>
      </c>
    </row>
    <row r="189" spans="1:6">
      <c r="A189" s="157">
        <v>160</v>
      </c>
      <c r="B189" s="145" t="s">
        <v>222</v>
      </c>
      <c r="C189" s="146" t="s">
        <v>66</v>
      </c>
      <c r="D189" s="138" t="s">
        <v>18</v>
      </c>
      <c r="E189" s="32">
        <v>41839351</v>
      </c>
      <c r="F189" s="138" t="s">
        <v>8</v>
      </c>
    </row>
    <row r="190" spans="1:6" ht="15.75" customHeight="1">
      <c r="A190" s="17">
        <v>94</v>
      </c>
      <c r="B190" s="14" t="s">
        <v>135</v>
      </c>
      <c r="C190" s="179" t="s">
        <v>67</v>
      </c>
      <c r="D190" s="15" t="s">
        <v>18</v>
      </c>
      <c r="E190" s="15">
        <v>534951321</v>
      </c>
      <c r="F190" s="15" t="s">
        <v>14</v>
      </c>
    </row>
    <row r="191" spans="1:6">
      <c r="A191" s="16">
        <v>95</v>
      </c>
      <c r="B191" s="21" t="s">
        <v>55</v>
      </c>
      <c r="C191" s="179" t="s">
        <v>67</v>
      </c>
      <c r="D191" s="15" t="s">
        <v>9</v>
      </c>
      <c r="E191" s="214">
        <v>48325345</v>
      </c>
      <c r="F191" s="15" t="s">
        <v>15</v>
      </c>
    </row>
    <row r="192" spans="1:6">
      <c r="A192" s="157">
        <v>96</v>
      </c>
      <c r="B192" s="21" t="s">
        <v>85</v>
      </c>
      <c r="C192" s="177" t="s">
        <v>67</v>
      </c>
      <c r="D192" s="15" t="s">
        <v>18</v>
      </c>
      <c r="E192" s="216">
        <v>48669321</v>
      </c>
      <c r="F192" s="15" t="s">
        <v>6</v>
      </c>
    </row>
    <row r="193" spans="1:6">
      <c r="A193" s="17">
        <v>125</v>
      </c>
      <c r="B193" s="136" t="s">
        <v>189</v>
      </c>
      <c r="C193" s="137" t="s">
        <v>67</v>
      </c>
      <c r="D193" s="138" t="s">
        <v>18</v>
      </c>
      <c r="E193" s="138">
        <v>42213356</v>
      </c>
      <c r="F193" s="138" t="s">
        <v>6</v>
      </c>
    </row>
    <row r="194" spans="1:6">
      <c r="A194" s="16">
        <v>134</v>
      </c>
      <c r="B194" s="155" t="s">
        <v>196</v>
      </c>
      <c r="C194" s="156" t="s">
        <v>66</v>
      </c>
      <c r="D194" s="138" t="s">
        <v>10</v>
      </c>
      <c r="E194" s="138">
        <v>41982324</v>
      </c>
      <c r="F194" s="138" t="s">
        <v>6</v>
      </c>
    </row>
    <row r="195" spans="1:6">
      <c r="A195" s="157">
        <v>97</v>
      </c>
      <c r="B195" s="14" t="s">
        <v>56</v>
      </c>
      <c r="C195" s="179" t="s">
        <v>67</v>
      </c>
      <c r="D195" s="15" t="s">
        <v>11</v>
      </c>
      <c r="E195" s="15">
        <v>518923356</v>
      </c>
      <c r="F195" s="15" t="s">
        <v>8</v>
      </c>
    </row>
    <row r="196" spans="1:6">
      <c r="A196" s="17">
        <v>98</v>
      </c>
      <c r="B196" s="11" t="s">
        <v>92</v>
      </c>
      <c r="C196" s="182" t="s">
        <v>66</v>
      </c>
      <c r="D196" s="15" t="s">
        <v>11</v>
      </c>
      <c r="E196" s="15">
        <v>535314320</v>
      </c>
      <c r="F196" s="15" t="s">
        <v>14</v>
      </c>
    </row>
    <row r="197" spans="1:6">
      <c r="A197" s="16">
        <v>124</v>
      </c>
      <c r="B197" s="136" t="s">
        <v>188</v>
      </c>
      <c r="C197" s="137" t="s">
        <v>67</v>
      </c>
      <c r="D197" s="138" t="s">
        <v>11</v>
      </c>
      <c r="E197" s="138">
        <v>41226318</v>
      </c>
      <c r="F197" s="138" t="s">
        <v>6</v>
      </c>
    </row>
    <row r="198" spans="1:6">
      <c r="A198" s="157">
        <v>99</v>
      </c>
      <c r="B198" s="19" t="s">
        <v>93</v>
      </c>
      <c r="C198" s="180" t="s">
        <v>66</v>
      </c>
      <c r="D198" s="15" t="s">
        <v>9</v>
      </c>
      <c r="E198" s="15">
        <v>48369260</v>
      </c>
      <c r="F198" s="15" t="s">
        <v>16</v>
      </c>
    </row>
    <row r="199" spans="1:6">
      <c r="A199" s="17">
        <v>100</v>
      </c>
      <c r="B199" s="261" t="s">
        <v>133</v>
      </c>
      <c r="C199" s="263" t="s">
        <v>66</v>
      </c>
      <c r="D199" s="15" t="s">
        <v>9</v>
      </c>
      <c r="E199" s="265">
        <v>45983336</v>
      </c>
      <c r="F199" s="259" t="s">
        <v>16</v>
      </c>
    </row>
    <row r="200" spans="1:6">
      <c r="A200" s="17">
        <v>101</v>
      </c>
      <c r="B200" s="14" t="s">
        <v>94</v>
      </c>
      <c r="C200" s="179" t="s">
        <v>67</v>
      </c>
      <c r="D200" s="15" t="s">
        <v>9</v>
      </c>
      <c r="E200" s="32">
        <v>45526334</v>
      </c>
      <c r="F200" s="15" t="s">
        <v>8</v>
      </c>
    </row>
    <row r="201" spans="1:6">
      <c r="A201" s="16">
        <v>165</v>
      </c>
      <c r="B201" s="136" t="s">
        <v>255</v>
      </c>
      <c r="C201" s="137" t="s">
        <v>67</v>
      </c>
      <c r="D201" s="138" t="s">
        <v>18</v>
      </c>
      <c r="E201" s="138">
        <v>540339357</v>
      </c>
      <c r="F201" s="138" t="s">
        <v>8</v>
      </c>
    </row>
    <row r="202" spans="1:6">
      <c r="A202" s="157">
        <v>145</v>
      </c>
      <c r="B202" s="155" t="s">
        <v>208</v>
      </c>
      <c r="C202" s="156" t="s">
        <v>66</v>
      </c>
      <c r="D202" s="138" t="s">
        <v>10</v>
      </c>
      <c r="E202" s="138">
        <v>534032350</v>
      </c>
      <c r="F202" s="138" t="s">
        <v>6</v>
      </c>
    </row>
    <row r="203" spans="1:6">
      <c r="A203" s="17">
        <v>158</v>
      </c>
      <c r="B203" s="211" t="s">
        <v>220</v>
      </c>
      <c r="C203" s="213" t="s">
        <v>67</v>
      </c>
      <c r="D203" s="138" t="s">
        <v>18</v>
      </c>
      <c r="E203" s="265">
        <v>540338358</v>
      </c>
      <c r="F203" s="183" t="s">
        <v>8</v>
      </c>
    </row>
    <row r="204" spans="1:6">
      <c r="A204" s="17">
        <v>174</v>
      </c>
      <c r="B204" s="136" t="s">
        <v>237</v>
      </c>
      <c r="C204" s="137" t="s">
        <v>67</v>
      </c>
      <c r="D204" s="138" t="s">
        <v>18</v>
      </c>
      <c r="E204" s="32">
        <v>538582366</v>
      </c>
      <c r="F204" s="138" t="s">
        <v>15</v>
      </c>
    </row>
    <row r="205" spans="1:6">
      <c r="A205" s="16">
        <v>154</v>
      </c>
      <c r="B205" s="136" t="s">
        <v>216</v>
      </c>
      <c r="C205" s="158" t="s">
        <v>67</v>
      </c>
      <c r="D205" s="138" t="s">
        <v>18</v>
      </c>
      <c r="E205" s="32">
        <v>540340354</v>
      </c>
      <c r="F205" s="138" t="s">
        <v>8</v>
      </c>
    </row>
    <row r="206" spans="1:6">
      <c r="A206" s="157">
        <v>164</v>
      </c>
      <c r="B206" s="136" t="s">
        <v>226</v>
      </c>
      <c r="C206" s="137" t="s">
        <v>67</v>
      </c>
      <c r="D206" s="138" t="s">
        <v>19</v>
      </c>
      <c r="E206" s="138">
        <v>547509357</v>
      </c>
      <c r="F206" s="138" t="s">
        <v>6</v>
      </c>
    </row>
    <row r="207" spans="1:6">
      <c r="A207" s="17">
        <v>102</v>
      </c>
      <c r="B207" s="260" t="s">
        <v>134</v>
      </c>
      <c r="C207" s="262" t="s">
        <v>67</v>
      </c>
      <c r="D207" s="15" t="s">
        <v>281</v>
      </c>
      <c r="E207" s="265">
        <v>528677336</v>
      </c>
      <c r="F207" s="259" t="s">
        <v>16</v>
      </c>
    </row>
    <row r="208" spans="1:6">
      <c r="A208" s="17">
        <v>114</v>
      </c>
      <c r="B208" s="145" t="s">
        <v>179</v>
      </c>
      <c r="C208" s="146" t="s">
        <v>66</v>
      </c>
      <c r="D208" s="138" t="s">
        <v>10</v>
      </c>
      <c r="E208" s="138">
        <v>530660349</v>
      </c>
      <c r="F208" s="138" t="s">
        <v>6</v>
      </c>
    </row>
    <row r="209" spans="1:6">
      <c r="A209" s="16">
        <v>118</v>
      </c>
      <c r="B209" s="145" t="s">
        <v>183</v>
      </c>
      <c r="C209" s="146" t="s">
        <v>66</v>
      </c>
      <c r="D209" s="138" t="s">
        <v>10</v>
      </c>
      <c r="E209" s="138">
        <v>511251317</v>
      </c>
      <c r="F209" s="138" t="s">
        <v>14</v>
      </c>
    </row>
    <row r="210" spans="1:6">
      <c r="A210" s="157">
        <v>210</v>
      </c>
      <c r="B210" s="187" t="s">
        <v>278</v>
      </c>
      <c r="C210" s="188" t="s">
        <v>66</v>
      </c>
      <c r="D210" s="138" t="s">
        <v>11</v>
      </c>
      <c r="E210">
        <v>531697335</v>
      </c>
      <c r="F210" s="174"/>
    </row>
    <row r="211" spans="1:6">
      <c r="A211" s="17">
        <v>109</v>
      </c>
      <c r="B211" s="211" t="s">
        <v>173</v>
      </c>
      <c r="C211" s="213" t="s">
        <v>67</v>
      </c>
      <c r="D211" s="138" t="s">
        <v>11</v>
      </c>
      <c r="E211" s="215">
        <v>46571354</v>
      </c>
      <c r="F211" s="183" t="s">
        <v>8</v>
      </c>
    </row>
    <row r="212" spans="1:6">
      <c r="A212" s="17">
        <v>147</v>
      </c>
      <c r="B212" s="136" t="s">
        <v>209</v>
      </c>
      <c r="C212" s="137" t="s">
        <v>67</v>
      </c>
      <c r="D212" s="138" t="s">
        <v>281</v>
      </c>
      <c r="E212" s="215">
        <v>536271357</v>
      </c>
      <c r="F212" s="138" t="s">
        <v>8</v>
      </c>
    </row>
    <row r="213" spans="1:6">
      <c r="A213" s="16">
        <v>103</v>
      </c>
      <c r="B213" s="21" t="s">
        <v>57</v>
      </c>
      <c r="C213" s="179" t="s">
        <v>67</v>
      </c>
      <c r="D213" s="15" t="s">
        <v>19</v>
      </c>
      <c r="E213" s="216">
        <v>523316252</v>
      </c>
      <c r="F213" s="15" t="s">
        <v>15</v>
      </c>
    </row>
    <row r="214" spans="1:6">
      <c r="A214" s="266">
        <v>213</v>
      </c>
      <c r="B214" s="267"/>
      <c r="C214" s="268"/>
      <c r="D214" s="269"/>
      <c r="E214" s="269"/>
      <c r="F214" s="269"/>
    </row>
    <row r="215" spans="1:6">
      <c r="A215" s="266">
        <v>214</v>
      </c>
      <c r="B215" s="267"/>
      <c r="C215" s="268"/>
      <c r="D215" s="269"/>
      <c r="E215" s="269"/>
      <c r="F215" s="269"/>
    </row>
    <row r="216" spans="1:6">
      <c r="A216" s="266">
        <v>215</v>
      </c>
      <c r="B216" s="267"/>
      <c r="C216" s="268"/>
      <c r="D216" s="269"/>
      <c r="E216" s="269"/>
      <c r="F216" s="269"/>
    </row>
    <row r="217" spans="1:6">
      <c r="A217" s="266">
        <v>216</v>
      </c>
      <c r="B217" s="267"/>
      <c r="C217" s="268"/>
      <c r="D217" s="269"/>
      <c r="E217" s="269"/>
      <c r="F217" s="269"/>
    </row>
    <row r="218" spans="1:6">
      <c r="A218" s="266">
        <v>217</v>
      </c>
      <c r="B218" s="267"/>
      <c r="C218" s="268"/>
      <c r="D218" s="269"/>
      <c r="E218" s="269"/>
      <c r="F218" s="269"/>
    </row>
    <row r="219" spans="1:6">
      <c r="A219" s="266">
        <v>218</v>
      </c>
      <c r="B219" s="267"/>
      <c r="C219" s="268"/>
      <c r="D219" s="269"/>
      <c r="E219" s="269"/>
      <c r="F219" s="269"/>
    </row>
    <row r="220" spans="1:6">
      <c r="A220" s="266">
        <v>219</v>
      </c>
      <c r="B220" s="267"/>
      <c r="C220" s="268"/>
      <c r="D220" s="269"/>
      <c r="E220" s="269"/>
      <c r="F220" s="269"/>
    </row>
    <row r="221" spans="1:6">
      <c r="A221" s="266">
        <v>220</v>
      </c>
      <c r="B221" s="267"/>
      <c r="C221" s="268"/>
      <c r="D221" s="269"/>
      <c r="E221" s="269"/>
      <c r="F221" s="269"/>
    </row>
    <row r="222" spans="1:6">
      <c r="A222" s="266">
        <v>221</v>
      </c>
      <c r="B222" s="267"/>
      <c r="C222" s="268"/>
      <c r="D222" s="269"/>
      <c r="E222" s="269"/>
      <c r="F222" s="269"/>
    </row>
    <row r="223" spans="1:6">
      <c r="A223" s="266">
        <v>222</v>
      </c>
      <c r="B223" s="267"/>
      <c r="C223" s="268"/>
      <c r="D223" s="269"/>
      <c r="E223" s="269"/>
      <c r="F223" s="269"/>
    </row>
    <row r="224" spans="1:6">
      <c r="A224" s="266">
        <v>223</v>
      </c>
      <c r="B224" s="267"/>
      <c r="C224" s="268"/>
      <c r="D224" s="269"/>
      <c r="E224" s="269"/>
      <c r="F224" s="269"/>
    </row>
    <row r="225" spans="1:6">
      <c r="A225" s="266">
        <v>224</v>
      </c>
      <c r="B225" s="267"/>
      <c r="C225" s="268"/>
      <c r="D225" s="269"/>
      <c r="E225" s="269"/>
      <c r="F225" s="269"/>
    </row>
    <row r="226" spans="1:6">
      <c r="A226" s="266">
        <v>225</v>
      </c>
      <c r="B226" s="267"/>
      <c r="C226" s="268"/>
      <c r="D226" s="269"/>
      <c r="E226" s="269"/>
      <c r="F226" s="269"/>
    </row>
    <row r="227" spans="1:6">
      <c r="A227" s="266">
        <v>226</v>
      </c>
      <c r="B227" s="267"/>
      <c r="C227" s="268"/>
      <c r="D227" s="269"/>
      <c r="E227" s="269"/>
      <c r="F227" s="269"/>
    </row>
    <row r="228" spans="1:6">
      <c r="A228" s="266">
        <v>227</v>
      </c>
      <c r="B228" s="267"/>
      <c r="C228" s="268"/>
      <c r="D228" s="269"/>
      <c r="E228" s="269"/>
      <c r="F228" s="269"/>
    </row>
    <row r="229" spans="1:6">
      <c r="A229" s="266">
        <v>228</v>
      </c>
      <c r="B229" s="267"/>
      <c r="C229" s="268"/>
      <c r="D229" s="269"/>
      <c r="E229" s="269"/>
      <c r="F229" s="269"/>
    </row>
    <row r="230" spans="1:6">
      <c r="A230" s="266">
        <v>229</v>
      </c>
      <c r="B230" s="267"/>
      <c r="C230" s="268"/>
      <c r="D230" s="269"/>
      <c r="E230" s="269"/>
      <c r="F230" s="269"/>
    </row>
    <row r="231" spans="1:6">
      <c r="A231" s="266">
        <v>230</v>
      </c>
      <c r="B231" s="267"/>
      <c r="C231" s="268"/>
      <c r="D231" s="269"/>
      <c r="E231" s="269"/>
      <c r="F231" s="269"/>
    </row>
    <row r="232" spans="1:6">
      <c r="A232" s="266">
        <v>231</v>
      </c>
      <c r="B232" s="267"/>
      <c r="C232" s="268"/>
      <c r="D232" s="269"/>
      <c r="E232" s="269"/>
      <c r="F232" s="269"/>
    </row>
    <row r="233" spans="1:6">
      <c r="A233" s="266">
        <v>232</v>
      </c>
      <c r="B233" s="267"/>
      <c r="C233" s="268"/>
      <c r="D233" s="269"/>
      <c r="E233" s="269"/>
      <c r="F233" s="269"/>
    </row>
    <row r="234" spans="1:6">
      <c r="A234" s="266">
        <v>233</v>
      </c>
      <c r="B234" s="267"/>
      <c r="C234" s="268"/>
      <c r="D234" s="269"/>
      <c r="E234" s="269"/>
      <c r="F234" s="269"/>
    </row>
    <row r="235" spans="1:6">
      <c r="A235" s="266">
        <v>234</v>
      </c>
      <c r="B235" s="267"/>
      <c r="C235" s="268"/>
      <c r="D235" s="269"/>
      <c r="E235" s="269"/>
      <c r="F235" s="269"/>
    </row>
    <row r="236" spans="1:6">
      <c r="A236" s="266">
        <v>235</v>
      </c>
      <c r="B236" s="267"/>
      <c r="C236" s="268"/>
      <c r="D236" s="269"/>
      <c r="E236" s="269"/>
      <c r="F236" s="269"/>
    </row>
    <row r="237" spans="1:6">
      <c r="A237" s="266">
        <v>236</v>
      </c>
      <c r="B237" s="267"/>
      <c r="C237" s="268"/>
      <c r="D237" s="269"/>
      <c r="E237" s="269"/>
      <c r="F237" s="269"/>
    </row>
    <row r="238" spans="1:6">
      <c r="A238" s="266">
        <v>237</v>
      </c>
      <c r="B238" s="267"/>
      <c r="C238" s="268"/>
      <c r="D238" s="269"/>
      <c r="E238" s="269"/>
      <c r="F238" s="269"/>
    </row>
    <row r="239" spans="1:6">
      <c r="A239" s="266">
        <v>238</v>
      </c>
      <c r="B239" s="267"/>
      <c r="C239" s="268"/>
      <c r="D239" s="269"/>
      <c r="E239" s="269"/>
      <c r="F239" s="269"/>
    </row>
    <row r="240" spans="1:6">
      <c r="A240" s="266">
        <v>239</v>
      </c>
      <c r="B240" s="267"/>
      <c r="C240" s="268"/>
      <c r="D240" s="269"/>
      <c r="E240" s="269"/>
      <c r="F240" s="269"/>
    </row>
    <row r="241" spans="1:6">
      <c r="A241" s="266">
        <v>240</v>
      </c>
      <c r="B241" s="267"/>
      <c r="C241" s="268"/>
      <c r="D241" s="269"/>
      <c r="E241" s="269"/>
      <c r="F241" s="269"/>
    </row>
    <row r="242" spans="1:6">
      <c r="A242" s="266">
        <v>241</v>
      </c>
      <c r="B242" s="267"/>
      <c r="C242" s="268"/>
      <c r="D242" s="269"/>
      <c r="E242" s="269"/>
      <c r="F242" s="269"/>
    </row>
    <row r="243" spans="1:6">
      <c r="A243" s="266">
        <v>242</v>
      </c>
      <c r="B243" s="267"/>
      <c r="C243" s="268"/>
      <c r="D243" s="269"/>
      <c r="E243" s="269"/>
      <c r="F243" s="269"/>
    </row>
    <row r="244" spans="1:6">
      <c r="A244" s="266">
        <v>243</v>
      </c>
      <c r="B244" s="267"/>
      <c r="C244" s="268"/>
      <c r="D244" s="269"/>
      <c r="E244" s="269"/>
      <c r="F244" s="269"/>
    </row>
    <row r="245" spans="1:6">
      <c r="A245" s="266">
        <v>244</v>
      </c>
      <c r="B245" s="267"/>
      <c r="C245" s="268"/>
      <c r="D245" s="269"/>
      <c r="E245" s="269"/>
      <c r="F245" s="269"/>
    </row>
    <row r="246" spans="1:6">
      <c r="A246" s="266">
        <v>245</v>
      </c>
      <c r="B246" s="172"/>
      <c r="C246" s="173"/>
      <c r="D246" s="138" t="s">
        <v>18</v>
      </c>
      <c r="E246" s="174"/>
      <c r="F246" s="174"/>
    </row>
    <row r="247" spans="1:6">
      <c r="B247"/>
      <c r="C247"/>
    </row>
    <row r="248" spans="1:6">
      <c r="B248"/>
      <c r="C248"/>
    </row>
    <row r="249" spans="1:6">
      <c r="B249"/>
      <c r="C249"/>
    </row>
    <row r="250" spans="1:6">
      <c r="B250"/>
      <c r="C250"/>
    </row>
    <row r="251" spans="1:6">
      <c r="B251"/>
      <c r="C251"/>
    </row>
    <row r="252" spans="1:6">
      <c r="B252"/>
      <c r="C252"/>
    </row>
    <row r="253" spans="1:6">
      <c r="B253"/>
      <c r="C253"/>
    </row>
    <row r="254" spans="1:6">
      <c r="B254"/>
      <c r="C254"/>
    </row>
    <row r="255" spans="1:6">
      <c r="B255"/>
      <c r="C255"/>
    </row>
    <row r="256" spans="1:6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</sheetData>
  <sheetProtection sort="0" autoFilter="0"/>
  <sortState ref="I3:I10">
    <sortCondition ref="I3"/>
  </sortState>
  <conditionalFormatting sqref="B1:B151 B162:B1048576">
    <cfRule type="duplicateValues" dxfId="109" priority="25"/>
  </conditionalFormatting>
  <conditionalFormatting sqref="B2:B151 B162:B186">
    <cfRule type="duplicateValues" dxfId="108" priority="170"/>
  </conditionalFormatting>
  <conditionalFormatting sqref="B152:B161">
    <cfRule type="duplicateValues" dxfId="107" priority="19"/>
    <cfRule type="duplicateValues" dxfId="106" priority="22"/>
  </conditionalFormatting>
  <conditionalFormatting sqref="B152:D159 F152:F159 B160:F160 B161:D161 F161">
    <cfRule type="cellIs" priority="18" operator="equal">
      <formula>""" """</formula>
    </cfRule>
  </conditionalFormatting>
  <conditionalFormatting sqref="B2:F151 B162:F168 B169:D169 F169 B170:F173 B174:D175 F174:F175 B176:F184 B185:D185 F185 B186:F186">
    <cfRule type="cellIs" priority="24" operator="equal">
      <formula>""" """</formula>
    </cfRule>
  </conditionalFormatting>
  <conditionalFormatting sqref="D187:D246">
    <cfRule type="cellIs" priority="1" operator="equal">
      <formula>""" """</formula>
    </cfRule>
  </conditionalFormatting>
  <conditionalFormatting sqref="E246:E1048576 E1:E151 E162:E168 E170:E173 E176:E184 E186:E190 E193:E209">
    <cfRule type="duplicateValues" dxfId="105" priority="26"/>
    <cfRule type="duplicateValues" dxfId="104" priority="27"/>
  </conditionalFormatting>
  <conditionalFormatting sqref="E160">
    <cfRule type="duplicateValues" dxfId="103" priority="20"/>
    <cfRule type="duplicateValues" dxfId="102" priority="21"/>
  </conditionalFormatting>
  <dataValidations count="4">
    <dataValidation type="list" allowBlank="1" showInputMessage="1" showErrorMessage="1" sqref="D2:D106 D108:D246">
      <formula1>$I$3:$I$9</formula1>
    </dataValidation>
    <dataValidation type="list" allowBlank="1" showInputMessage="1" showErrorMessage="1" sqref="D107">
      <formula1>$I$2:$I$9</formula1>
    </dataValidation>
    <dataValidation type="list" allowBlank="1" showInputMessage="1" showErrorMessage="1" sqref="C2:C246">
      <formula1>$H$2:$H$3</formula1>
    </dataValidation>
    <dataValidation type="list" allowBlank="1" showInputMessage="1" showErrorMessage="1" sqref="F1:F1048576">
      <formula1>$J$3:$J$7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tabSelected="1" workbookViewId="0">
      <pane ySplit="1" topLeftCell="A2" activePane="bottomLeft" state="frozen"/>
      <selection pane="bottomLeft" activeCell="H49" sqref="H49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7.28515625" style="77" bestFit="1" customWidth="1"/>
    <col min="5" max="5" width="0" style="78" hidden="1" customWidth="1"/>
    <col min="6" max="6" width="14.7109375" style="77" hidden="1" customWidth="1"/>
    <col min="7" max="7" width="17.5703125" style="77" customWidth="1"/>
    <col min="8" max="10" width="8.85546875" style="77" customWidth="1"/>
    <col min="11" max="11" width="11.7109375" style="79" customWidth="1"/>
    <col min="12" max="12" width="9.7109375" style="39" customWidth="1"/>
    <col min="13" max="13" width="9.5703125" style="39" hidden="1" customWidth="1"/>
    <col min="14" max="14" width="9.5703125" style="39" customWidth="1"/>
    <col min="15" max="15" width="9.5703125" style="39" hidden="1" customWidth="1"/>
    <col min="16" max="16" width="9.5703125" style="40" customWidth="1"/>
    <col min="17" max="17" width="9.5703125" style="40" hidden="1" customWidth="1"/>
    <col min="18" max="20" width="10.5703125" style="2"/>
    <col min="21" max="23" width="10.5703125" style="2" customWidth="1"/>
    <col min="24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185" t="s">
        <v>22</v>
      </c>
      <c r="K1" s="53" t="s">
        <v>5</v>
      </c>
      <c r="L1" s="35" t="s">
        <v>13</v>
      </c>
      <c r="M1" s="36" t="s">
        <v>139</v>
      </c>
      <c r="N1" s="37" t="s">
        <v>7</v>
      </c>
      <c r="O1" s="37" t="s">
        <v>138</v>
      </c>
      <c r="P1" s="38" t="s">
        <v>17</v>
      </c>
      <c r="Q1" s="38" t="s">
        <v>140</v>
      </c>
      <c r="S1" s="1" t="s">
        <v>5</v>
      </c>
    </row>
    <row r="2" spans="1:22" ht="20.100000000000001" customHeight="1">
      <c r="A2" s="54">
        <f>IFERROR(VLOOKUP(Tableau3[[#This Row],[Nom Prénom]],Tableau[[Nom Prénom]:[Age]],4,FALSE)," ")</f>
        <v>530296369</v>
      </c>
      <c r="B2" s="55" t="s">
        <v>244</v>
      </c>
      <c r="C2" s="54" t="str">
        <f>IFERROR(VLOOKUP(B2,Tableau[[Nom Prénom]:[Age]],2,FALSE)," ")</f>
        <v>G</v>
      </c>
      <c r="D2" s="54" t="str">
        <f>IFERROR(VLOOKUP(B2,Tableau[[Nom Prénom]:[Age]],3,FALSE)," ")</f>
        <v>Angers</v>
      </c>
      <c r="E2" s="63" t="s">
        <v>165</v>
      </c>
      <c r="F2" s="56" t="str">
        <f>IFERROR(VLOOKUP(B2,Tableau[[Nom Prénom]:[Age]],5,FALSE)," ")</f>
        <v>U10</v>
      </c>
      <c r="G2" s="57">
        <v>47</v>
      </c>
      <c r="H2" s="254">
        <v>6</v>
      </c>
      <c r="I2" s="159">
        <v>4</v>
      </c>
      <c r="J2" s="159">
        <f>+Tableau3[[#This Row],[Ateliers]]+Tableau3[[#This Row],[Points]]</f>
        <v>10</v>
      </c>
      <c r="K2" s="161" t="s">
        <v>7</v>
      </c>
      <c r="L2" s="42" t="str">
        <f t="shared" ref="L2:L33" si="0">IF(IF(K2="9 TE",1,0)=1,SUM(H2:I2)," ")</f>
        <v xml:space="preserve"> </v>
      </c>
      <c r="M2" s="45">
        <f t="shared" ref="M2:M33" si="1">IFERROR((RANK(IF(IF(K2="9 TE",1,0)=1,H2," "),L:L,0)),0)</f>
        <v>0</v>
      </c>
      <c r="N2" s="43">
        <f t="shared" ref="N2:N33" si="2">IF(IF(K2="9 TD",1,0)=1,SUM(H2:I2)," ")</f>
        <v>10</v>
      </c>
      <c r="O2" s="43">
        <f t="shared" ref="O2:O33" si="3">IFERROR((RANK(IF(IF(K2="9 TD",1,0)=1,H2," "),N:N,0)),0)</f>
        <v>0</v>
      </c>
      <c r="P2" s="44" t="str">
        <f t="shared" ref="P2:P33" si="4">IF(IF(K2="18 T",1,0)=1,H2," ")</f>
        <v xml:space="preserve"> </v>
      </c>
      <c r="Q2" s="46">
        <f t="shared" ref="Q2:Q33" si="5">IFERROR((RANK(IF(IF(K2="18 T",1,0)=1,H2," "),P:P,0)),0)</f>
        <v>0</v>
      </c>
      <c r="S2" s="141" t="s">
        <v>13</v>
      </c>
      <c r="T2" s="34" t="s">
        <v>155</v>
      </c>
      <c r="V2" s="2" t="s">
        <v>164</v>
      </c>
    </row>
    <row r="3" spans="1:22" ht="20.100000000000001" customHeight="1">
      <c r="A3" s="54">
        <f>IFERROR(VLOOKUP(Tableau3[[#This Row],[Nom Prénom]],Tableau[[Nom Prénom]:[Age]],4,FALSE)," ")</f>
        <v>3634348</v>
      </c>
      <c r="B3" s="55" t="s">
        <v>276</v>
      </c>
      <c r="C3" s="54" t="str">
        <f>IFERROR(VLOOKUP(B3,Tableau[[Nom Prénom]:[Age]],2,FALSE)," ")</f>
        <v>G</v>
      </c>
      <c r="D3" s="54" t="str">
        <f>IFERROR(VLOOKUP(B3,Tableau[[Nom Prénom]:[Age]],3,FALSE)," ")</f>
        <v>Cholet</v>
      </c>
      <c r="E3" s="61" t="s">
        <v>165</v>
      </c>
      <c r="F3" s="56" t="str">
        <f>IFERROR(VLOOKUP(B3,Tableau[[Nom Prénom]:[Age]],5,FALSE)," ")</f>
        <v>U10</v>
      </c>
      <c r="G3" s="57">
        <v>48</v>
      </c>
      <c r="H3" s="254">
        <v>4</v>
      </c>
      <c r="I3" s="159">
        <v>3</v>
      </c>
      <c r="J3" s="159">
        <f>+Tableau3[[#This Row],[Ateliers]]+Tableau3[[#This Row],[Points]]</f>
        <v>7</v>
      </c>
      <c r="K3" s="160" t="s">
        <v>7</v>
      </c>
      <c r="L3" s="42" t="str">
        <f t="shared" si="0"/>
        <v xml:space="preserve"> </v>
      </c>
      <c r="M3" s="42">
        <f t="shared" si="1"/>
        <v>0</v>
      </c>
      <c r="N3" s="43">
        <f t="shared" si="2"/>
        <v>7</v>
      </c>
      <c r="O3" s="43">
        <f t="shared" si="3"/>
        <v>0</v>
      </c>
      <c r="P3" s="44" t="str">
        <f t="shared" si="4"/>
        <v xml:space="preserve"> </v>
      </c>
      <c r="Q3" s="44">
        <f t="shared" si="5"/>
        <v>0</v>
      </c>
      <c r="S3" s="139" t="s">
        <v>7</v>
      </c>
      <c r="T3" s="34" t="s">
        <v>156</v>
      </c>
      <c r="V3" s="2" t="s">
        <v>165</v>
      </c>
    </row>
    <row r="4" spans="1:22" ht="20.100000000000001" customHeight="1">
      <c r="A4" s="54">
        <f>IFERROR(VLOOKUP(Tableau3[[#This Row],[Nom Prénom]],Tableau[[Nom Prénom]:[Age]],4,FALSE)," ")</f>
        <v>49126370</v>
      </c>
      <c r="B4" s="55" t="s">
        <v>253</v>
      </c>
      <c r="C4" s="54" t="str">
        <f>IFERROR(VLOOKUP(B4,Tableau[[Nom Prénom]:[Age]],2,FALSE)," ")</f>
        <v>G</v>
      </c>
      <c r="D4" s="54" t="str">
        <f>IFERROR(VLOOKUP(B4,Tableau[[Nom Prénom]:[Age]],3,FALSE)," ")</f>
        <v>Baugé</v>
      </c>
      <c r="E4" s="59" t="s">
        <v>165</v>
      </c>
      <c r="F4" s="56" t="str">
        <f>IFERROR(VLOOKUP(B4,Tableau[[Nom Prénom]:[Age]],5,FALSE)," ")</f>
        <v>U10</v>
      </c>
      <c r="G4" s="57">
        <v>59</v>
      </c>
      <c r="H4" s="254">
        <v>2</v>
      </c>
      <c r="I4" s="159">
        <v>1</v>
      </c>
      <c r="J4" s="159">
        <f>+Tableau3[[#This Row],[Ateliers]]+Tableau3[[#This Row],[Points]]</f>
        <v>3</v>
      </c>
      <c r="K4" s="161" t="s">
        <v>7</v>
      </c>
      <c r="L4" s="42" t="str">
        <f t="shared" si="0"/>
        <v xml:space="preserve"> </v>
      </c>
      <c r="M4" s="45">
        <f t="shared" si="1"/>
        <v>0</v>
      </c>
      <c r="N4" s="43">
        <f t="shared" si="2"/>
        <v>3</v>
      </c>
      <c r="O4" s="43">
        <f t="shared" si="3"/>
        <v>0</v>
      </c>
      <c r="P4" s="44" t="str">
        <f t="shared" si="4"/>
        <v xml:space="preserve"> </v>
      </c>
      <c r="Q4" s="46">
        <f t="shared" si="5"/>
        <v>0</v>
      </c>
      <c r="S4" s="140" t="s">
        <v>17</v>
      </c>
      <c r="T4" s="34" t="s">
        <v>141</v>
      </c>
      <c r="V4" s="2" t="s">
        <v>20</v>
      </c>
    </row>
    <row r="5" spans="1:22" ht="20.100000000000001" customHeight="1">
      <c r="A5" s="54">
        <f>IFERROR(VLOOKUP(Tableau3[[#This Row],[Nom Prénom]],Tableau[[Nom Prénom]:[Age]],4,FALSE)," ")</f>
        <v>535817377</v>
      </c>
      <c r="B5" s="55" t="s">
        <v>277</v>
      </c>
      <c r="C5" s="54" t="str">
        <f>IFERROR(VLOOKUP(B5,Tableau[[Nom Prénom]:[Age]],2,FALSE)," ")</f>
        <v>G</v>
      </c>
      <c r="D5" s="54" t="str">
        <f>IFERROR(VLOOKUP(B5,Tableau[[Nom Prénom]:[Age]],3,FALSE)," ")</f>
        <v>Saumur</v>
      </c>
      <c r="E5" s="61" t="s">
        <v>165</v>
      </c>
      <c r="F5" s="56">
        <f>IFERROR(VLOOKUP(B5,Tableau[[Nom Prénom]:[Age]],5,FALSE)," ")</f>
        <v>0</v>
      </c>
      <c r="G5" s="64">
        <v>62</v>
      </c>
      <c r="H5" s="254">
        <v>1</v>
      </c>
      <c r="I5" s="159">
        <v>4</v>
      </c>
      <c r="J5" s="159">
        <f>+Tableau3[[#This Row],[Ateliers]]+Tableau3[[#This Row],[Points]]</f>
        <v>5</v>
      </c>
      <c r="K5" s="160" t="s">
        <v>7</v>
      </c>
      <c r="L5" s="42" t="str">
        <f t="shared" si="0"/>
        <v xml:space="preserve"> </v>
      </c>
      <c r="M5" s="45">
        <f t="shared" si="1"/>
        <v>0</v>
      </c>
      <c r="N5" s="43">
        <f t="shared" si="2"/>
        <v>5</v>
      </c>
      <c r="O5" s="43">
        <f t="shared" si="3"/>
        <v>0</v>
      </c>
      <c r="P5" s="44" t="str">
        <f t="shared" si="4"/>
        <v xml:space="preserve"> </v>
      </c>
      <c r="Q5" s="46">
        <f t="shared" si="5"/>
        <v>0</v>
      </c>
      <c r="V5" s="2" t="s">
        <v>166</v>
      </c>
    </row>
    <row r="6" spans="1:22" ht="20.100000000000001" customHeight="1">
      <c r="A6" s="54">
        <f>IFERROR(VLOOKUP(Tableau3[[#This Row],[Nom Prénom]],Tableau[[Nom Prénom]:[Age]],4,FALSE)," ")</f>
        <v>45843340</v>
      </c>
      <c r="B6" s="55" t="s">
        <v>218</v>
      </c>
      <c r="C6" s="54" t="str">
        <f>IFERROR(VLOOKUP(B6,Tableau[[Nom Prénom]:[Age]],2,FALSE)," ")</f>
        <v>G</v>
      </c>
      <c r="D6" s="54" t="str">
        <f>IFERROR(VLOOKUP(B6,Tableau[[Nom Prénom]:[Age]],3,FALSE)," ")</f>
        <v>Angers</v>
      </c>
      <c r="E6" s="63" t="s">
        <v>165</v>
      </c>
      <c r="F6" s="56" t="str">
        <f>IFERROR(VLOOKUP(B6,Tableau[[Nom Prénom]:[Age]],5,FALSE)," ")</f>
        <v>U10</v>
      </c>
      <c r="G6" s="57">
        <v>45</v>
      </c>
      <c r="H6" s="210">
        <v>21</v>
      </c>
      <c r="I6" s="159">
        <v>1</v>
      </c>
      <c r="J6" s="159">
        <f>+Tableau3[[#This Row],[Ateliers]]+Tableau3[[#This Row],[Points]]</f>
        <v>22</v>
      </c>
      <c r="K6" s="161" t="s">
        <v>13</v>
      </c>
      <c r="L6" s="42">
        <f t="shared" si="0"/>
        <v>22</v>
      </c>
      <c r="M6" s="45">
        <f t="shared" si="1"/>
        <v>3</v>
      </c>
      <c r="N6" s="43" t="str">
        <f t="shared" si="2"/>
        <v xml:space="preserve"> </v>
      </c>
      <c r="O6" s="43">
        <f t="shared" si="3"/>
        <v>0</v>
      </c>
      <c r="P6" s="44" t="str">
        <f t="shared" si="4"/>
        <v xml:space="preserve"> </v>
      </c>
      <c r="Q6" s="46">
        <f t="shared" si="5"/>
        <v>0</v>
      </c>
      <c r="V6" s="2" t="s">
        <v>168</v>
      </c>
    </row>
    <row r="7" spans="1:22" ht="20.100000000000001" customHeight="1">
      <c r="A7" s="54">
        <f>IFERROR(VLOOKUP(Tableau3[[#This Row],[Nom Prénom]],Tableau[[Nom Prénom]:[Age]],4,FALSE)," ")</f>
        <v>541535357</v>
      </c>
      <c r="B7" s="55" t="s">
        <v>238</v>
      </c>
      <c r="C7" s="54" t="str">
        <f>IFERROR(VLOOKUP(B7,Tableau[[Nom Prénom]:[Age]],2,FALSE)," ")</f>
        <v>G</v>
      </c>
      <c r="D7" s="54" t="str">
        <f>IFERROR(VLOOKUP(B7,Tableau[[Nom Prénom]:[Age]],3,FALSE)," ")</f>
        <v>Anjou</v>
      </c>
      <c r="E7" s="59" t="s">
        <v>165</v>
      </c>
      <c r="F7" s="56" t="str">
        <f>IFERROR(VLOOKUP(B7,Tableau[[Nom Prénom]:[Age]],5,FALSE)," ")</f>
        <v>U10</v>
      </c>
      <c r="G7" s="57">
        <v>46</v>
      </c>
      <c r="H7" s="210">
        <v>19</v>
      </c>
      <c r="I7" s="159">
        <v>4</v>
      </c>
      <c r="J7" s="159">
        <f>+Tableau3[[#This Row],[Ateliers]]+Tableau3[[#This Row],[Points]]</f>
        <v>23</v>
      </c>
      <c r="K7" s="161" t="s">
        <v>13</v>
      </c>
      <c r="L7" s="42">
        <f t="shared" si="0"/>
        <v>23</v>
      </c>
      <c r="M7" s="45">
        <f t="shared" si="1"/>
        <v>0</v>
      </c>
      <c r="N7" s="43" t="str">
        <f t="shared" si="2"/>
        <v xml:space="preserve"> </v>
      </c>
      <c r="O7" s="43">
        <f t="shared" si="3"/>
        <v>0</v>
      </c>
      <c r="P7" s="44" t="str">
        <f t="shared" si="4"/>
        <v xml:space="preserve"> </v>
      </c>
      <c r="Q7" s="46">
        <f t="shared" si="5"/>
        <v>0</v>
      </c>
      <c r="V7" s="2" t="s">
        <v>167</v>
      </c>
    </row>
    <row r="8" spans="1:22" ht="20.100000000000001" customHeight="1">
      <c r="A8" s="54">
        <f>IFERROR(VLOOKUP(Tableau3[[#This Row],[Nom Prénom]],Tableau[[Nom Prénom]:[Age]],4,FALSE)," ")</f>
        <v>513286367</v>
      </c>
      <c r="B8" s="55" t="s">
        <v>214</v>
      </c>
      <c r="C8" s="54" t="str">
        <f>IFERROR(VLOOKUP(B8,Tableau[[Nom Prénom]:[Age]],2,FALSE)," ")</f>
        <v>G</v>
      </c>
      <c r="D8" s="54" t="str">
        <f>IFERROR(VLOOKUP(B8,Tableau[[Nom Prénom]:[Age]],3,FALSE)," ")</f>
        <v>Angers</v>
      </c>
      <c r="E8" s="61" t="s">
        <v>166</v>
      </c>
      <c r="F8" s="56" t="str">
        <f>IFERROR(VLOOKUP(B8,Tableau[[Nom Prénom]:[Age]],5,FALSE)," ")</f>
        <v>U10</v>
      </c>
      <c r="G8" s="64">
        <v>51</v>
      </c>
      <c r="H8" s="210">
        <v>17</v>
      </c>
      <c r="I8" s="159">
        <v>4</v>
      </c>
      <c r="J8" s="159">
        <f>+Tableau3[[#This Row],[Ateliers]]+Tableau3[[#This Row],[Points]]</f>
        <v>21</v>
      </c>
      <c r="K8" s="160" t="s">
        <v>13</v>
      </c>
      <c r="L8" s="42">
        <f t="shared" si="0"/>
        <v>21</v>
      </c>
      <c r="M8" s="42">
        <f t="shared" si="1"/>
        <v>5</v>
      </c>
      <c r="N8" s="43" t="str">
        <f t="shared" si="2"/>
        <v xml:space="preserve"> </v>
      </c>
      <c r="O8" s="43">
        <f t="shared" si="3"/>
        <v>0</v>
      </c>
      <c r="P8" s="44" t="str">
        <f t="shared" si="4"/>
        <v xml:space="preserve"> </v>
      </c>
      <c r="Q8" s="44">
        <f t="shared" si="5"/>
        <v>0</v>
      </c>
    </row>
    <row r="9" spans="1:22" ht="20.100000000000001" customHeight="1">
      <c r="A9" s="54">
        <f>IFERROR(VLOOKUP(Tableau3[[#This Row],[Nom Prénom]],Tableau[[Nom Prénom]:[Age]],4,FALSE)," ")</f>
        <v>49479307</v>
      </c>
      <c r="B9" s="55" t="s">
        <v>219</v>
      </c>
      <c r="C9" s="54" t="str">
        <f>IFERROR(VLOOKUP(B9,Tableau[[Nom Prénom]:[Age]],2,FALSE)," ")</f>
        <v>F</v>
      </c>
      <c r="D9" s="54" t="str">
        <f>IFERROR(VLOOKUP(B9,Tableau[[Nom Prénom]:[Age]],3,FALSE)," ")</f>
        <v>St Sylvain</v>
      </c>
      <c r="E9" s="63" t="s">
        <v>165</v>
      </c>
      <c r="F9" s="56" t="str">
        <f>IFERROR(VLOOKUP(B9,Tableau[[Nom Prénom]:[Age]],5,FALSE)," ")</f>
        <v>U10</v>
      </c>
      <c r="G9" s="57">
        <v>54</v>
      </c>
      <c r="H9" s="210">
        <v>15</v>
      </c>
      <c r="I9" s="159">
        <v>6</v>
      </c>
      <c r="J9" s="159">
        <f>+Tableau3[[#This Row],[Ateliers]]+Tableau3[[#This Row],[Points]]</f>
        <v>21</v>
      </c>
      <c r="K9" s="161" t="s">
        <v>13</v>
      </c>
      <c r="L9" s="42">
        <f t="shared" si="0"/>
        <v>21</v>
      </c>
      <c r="M9" s="45">
        <f t="shared" si="1"/>
        <v>0</v>
      </c>
      <c r="N9" s="43" t="str">
        <f t="shared" si="2"/>
        <v xml:space="preserve"> </v>
      </c>
      <c r="O9" s="43">
        <f t="shared" si="3"/>
        <v>0</v>
      </c>
      <c r="P9" s="44" t="str">
        <f t="shared" si="4"/>
        <v xml:space="preserve"> </v>
      </c>
      <c r="Q9" s="46">
        <f t="shared" si="5"/>
        <v>0</v>
      </c>
    </row>
    <row r="10" spans="1:22" ht="20.100000000000001" customHeight="1">
      <c r="A10" s="54">
        <f>IFERROR(VLOOKUP(Tableau3[[#This Row],[Nom Prénom]],Tableau[[Nom Prénom]:[Age]],4,FALSE)," ")</f>
        <v>44142347</v>
      </c>
      <c r="B10" s="55" t="s">
        <v>206</v>
      </c>
      <c r="C10" s="54" t="str">
        <f>IFERROR(VLOOKUP(B10,Tableau[[Nom Prénom]:[Age]],2,FALSE)," ")</f>
        <v>G</v>
      </c>
      <c r="D10" s="54" t="str">
        <f>IFERROR(VLOOKUP(B10,Tableau[[Nom Prénom]:[Age]],3,FALSE)," ")</f>
        <v>Saumur</v>
      </c>
      <c r="E10" s="59" t="s">
        <v>164</v>
      </c>
      <c r="F10" s="56" t="str">
        <f>IFERROR(VLOOKUP(B10,Tableau[[Nom Prénom]:[Age]],5,FALSE)," ")</f>
        <v>U10</v>
      </c>
      <c r="G10" s="57">
        <v>55</v>
      </c>
      <c r="H10" s="210">
        <v>13</v>
      </c>
      <c r="I10" s="159">
        <v>4</v>
      </c>
      <c r="J10" s="159">
        <f>+Tableau3[[#This Row],[Ateliers]]+Tableau3[[#This Row],[Points]]</f>
        <v>17</v>
      </c>
      <c r="K10" s="161" t="s">
        <v>13</v>
      </c>
      <c r="L10" s="42">
        <f t="shared" si="0"/>
        <v>17</v>
      </c>
      <c r="M10" s="45">
        <f t="shared" si="1"/>
        <v>0</v>
      </c>
      <c r="N10" s="43" t="str">
        <f t="shared" si="2"/>
        <v xml:space="preserve"> </v>
      </c>
      <c r="O10" s="43">
        <f t="shared" si="3"/>
        <v>0</v>
      </c>
      <c r="P10" s="46" t="str">
        <f t="shared" si="4"/>
        <v xml:space="preserve"> </v>
      </c>
      <c r="Q10" s="46">
        <f t="shared" si="5"/>
        <v>0</v>
      </c>
    </row>
    <row r="11" spans="1:22" ht="20.100000000000001" customHeight="1">
      <c r="A11" s="54">
        <f>IFERROR(VLOOKUP(Tableau3[[#This Row],[Nom Prénom]],Tableau[[Nom Prénom]:[Age]],4,FALSE)," ")</f>
        <v>513287366</v>
      </c>
      <c r="B11" s="55" t="s">
        <v>213</v>
      </c>
      <c r="C11" s="54" t="str">
        <f>IFERROR(VLOOKUP(B11,Tableau[[Nom Prénom]:[Age]],2,FALSE)," ")</f>
        <v>G</v>
      </c>
      <c r="D11" s="54" t="str">
        <f>IFERROR(VLOOKUP(B11,Tableau[[Nom Prénom]:[Age]],3,FALSE)," ")</f>
        <v>Angers</v>
      </c>
      <c r="E11" s="61" t="s">
        <v>166</v>
      </c>
      <c r="F11" s="56" t="str">
        <f>IFERROR(VLOOKUP(B11,Tableau[[Nom Prénom]:[Age]],5,FALSE)," ")</f>
        <v>U10</v>
      </c>
      <c r="G11" s="57">
        <v>55</v>
      </c>
      <c r="H11" s="210">
        <v>13</v>
      </c>
      <c r="I11" s="159">
        <v>1</v>
      </c>
      <c r="J11" s="159">
        <f>+Tableau3[[#This Row],[Ateliers]]+Tableau3[[#This Row],[Points]]</f>
        <v>14</v>
      </c>
      <c r="K11" s="160" t="s">
        <v>13</v>
      </c>
      <c r="L11" s="42">
        <f t="shared" si="0"/>
        <v>14</v>
      </c>
      <c r="M11" s="42">
        <f t="shared" si="1"/>
        <v>0</v>
      </c>
      <c r="N11" s="43" t="str">
        <f t="shared" si="2"/>
        <v xml:space="preserve"> </v>
      </c>
      <c r="O11" s="43">
        <f t="shared" si="3"/>
        <v>0</v>
      </c>
      <c r="P11" s="44" t="str">
        <f t="shared" si="4"/>
        <v xml:space="preserve"> </v>
      </c>
      <c r="Q11" s="44">
        <f t="shared" si="5"/>
        <v>0</v>
      </c>
    </row>
    <row r="12" spans="1:22" ht="20.100000000000001" customHeight="1">
      <c r="A12" s="54">
        <f>IFERROR(VLOOKUP(Tableau3[[#This Row],[Nom Prénom]],Tableau[[Nom Prénom]:[Age]],4,FALSE)," ")</f>
        <v>531697335</v>
      </c>
      <c r="B12" s="55" t="s">
        <v>278</v>
      </c>
      <c r="C12" s="54" t="str">
        <f>IFERROR(VLOOKUP(B12,Tableau[[Nom Prénom]:[Age]],2,FALSE)," ")</f>
        <v>F</v>
      </c>
      <c r="D12" s="54" t="str">
        <f>IFERROR(VLOOKUP(B12,Tableau[[Nom Prénom]:[Age]],3,FALSE)," ")</f>
        <v>Cholet</v>
      </c>
      <c r="E12" s="59" t="s">
        <v>166</v>
      </c>
      <c r="F12" s="56">
        <f>IFERROR(VLOOKUP(B12,Tableau[[Nom Prénom]:[Age]],5,FALSE)," ")</f>
        <v>0</v>
      </c>
      <c r="G12" s="57">
        <v>55</v>
      </c>
      <c r="H12" s="210">
        <v>13</v>
      </c>
      <c r="I12" s="159">
        <v>1</v>
      </c>
      <c r="J12" s="159">
        <f>+Tableau3[[#This Row],[Ateliers]]+Tableau3[[#This Row],[Points]]</f>
        <v>14</v>
      </c>
      <c r="K12" s="161" t="s">
        <v>13</v>
      </c>
      <c r="L12" s="42">
        <f t="shared" si="0"/>
        <v>14</v>
      </c>
      <c r="M12" s="45">
        <f t="shared" si="1"/>
        <v>0</v>
      </c>
      <c r="N12" s="43" t="str">
        <f t="shared" si="2"/>
        <v xml:space="preserve"> </v>
      </c>
      <c r="O12" s="43">
        <f t="shared" si="3"/>
        <v>0</v>
      </c>
      <c r="P12" s="44" t="str">
        <f t="shared" si="4"/>
        <v xml:space="preserve"> </v>
      </c>
      <c r="Q12" s="46">
        <f t="shared" si="5"/>
        <v>0</v>
      </c>
    </row>
    <row r="13" spans="1:22" ht="20.100000000000001" customHeight="1">
      <c r="A13" s="54">
        <f>IFERROR(VLOOKUP(Tableau3[[#This Row],[Nom Prénom]],Tableau[[Nom Prénom]:[Age]],4,FALSE)," ")</f>
        <v>528375340</v>
      </c>
      <c r="B13" s="55" t="s">
        <v>205</v>
      </c>
      <c r="C13" s="54" t="str">
        <f>IFERROR(VLOOKUP(B13,Tableau[[Nom Prénom]:[Age]],2,FALSE)," ")</f>
        <v>G</v>
      </c>
      <c r="D13" s="54" t="str">
        <f>IFERROR(VLOOKUP(B13,Tableau[[Nom Prénom]:[Age]],3,FALSE)," ")</f>
        <v>Angers La Perrière</v>
      </c>
      <c r="E13" s="59" t="s">
        <v>165</v>
      </c>
      <c r="F13" s="56" t="str">
        <f>IFERROR(VLOOKUP(B13,Tableau[[Nom Prénom]:[Age]],5,FALSE)," ")</f>
        <v>U10</v>
      </c>
      <c r="G13" s="57">
        <v>55</v>
      </c>
      <c r="H13" s="210">
        <v>13</v>
      </c>
      <c r="I13" s="159">
        <v>3</v>
      </c>
      <c r="J13" s="159">
        <f>+Tableau3[[#This Row],[Ateliers]]+Tableau3[[#This Row],[Points]]</f>
        <v>16</v>
      </c>
      <c r="K13" s="161" t="s">
        <v>13</v>
      </c>
      <c r="L13" s="42">
        <f t="shared" si="0"/>
        <v>16</v>
      </c>
      <c r="M13" s="42">
        <f t="shared" si="1"/>
        <v>0</v>
      </c>
      <c r="N13" s="43" t="str">
        <f t="shared" si="2"/>
        <v xml:space="preserve"> </v>
      </c>
      <c r="O13" s="43">
        <f t="shared" si="3"/>
        <v>0</v>
      </c>
      <c r="P13" s="44" t="str">
        <f t="shared" si="4"/>
        <v xml:space="preserve"> </v>
      </c>
      <c r="Q13" s="44">
        <f t="shared" si="5"/>
        <v>0</v>
      </c>
    </row>
    <row r="14" spans="1:22" ht="20.100000000000001" customHeight="1">
      <c r="A14" s="54">
        <f>IFERROR(VLOOKUP(Tableau3[[#This Row],[Nom Prénom]],Tableau[[Nom Prénom]:[Age]],4,FALSE)," ")</f>
        <v>41820368</v>
      </c>
      <c r="B14" s="55" t="s">
        <v>221</v>
      </c>
      <c r="C14" s="54" t="str">
        <f>IFERROR(VLOOKUP(B14,Tableau[[Nom Prénom]:[Age]],2,FALSE)," ")</f>
        <v>F</v>
      </c>
      <c r="D14" s="54" t="str">
        <f>IFERROR(VLOOKUP(B14,Tableau[[Nom Prénom]:[Age]],3,FALSE)," ")</f>
        <v>Anjou</v>
      </c>
      <c r="E14" s="59" t="s">
        <v>166</v>
      </c>
      <c r="F14" s="56" t="str">
        <f>IFERROR(VLOOKUP(B14,Tableau[[Nom Prénom]:[Age]],5,FALSE)," ")</f>
        <v>U10</v>
      </c>
      <c r="G14" s="57">
        <v>57</v>
      </c>
      <c r="H14" s="210">
        <v>8</v>
      </c>
      <c r="I14" s="159">
        <v>1</v>
      </c>
      <c r="J14" s="159">
        <f>+Tableau3[[#This Row],[Ateliers]]+Tableau3[[#This Row],[Points]]</f>
        <v>9</v>
      </c>
      <c r="K14" s="161" t="s">
        <v>13</v>
      </c>
      <c r="L14" s="42">
        <f t="shared" si="0"/>
        <v>9</v>
      </c>
      <c r="M14" s="45">
        <f t="shared" si="1"/>
        <v>13</v>
      </c>
      <c r="N14" s="43" t="str">
        <f t="shared" si="2"/>
        <v xml:space="preserve"> </v>
      </c>
      <c r="O14" s="43">
        <f t="shared" si="3"/>
        <v>0</v>
      </c>
      <c r="P14" s="46" t="str">
        <f t="shared" si="4"/>
        <v xml:space="preserve"> </v>
      </c>
      <c r="Q14" s="46">
        <f t="shared" si="5"/>
        <v>0</v>
      </c>
    </row>
    <row r="15" spans="1:22" ht="20.100000000000001" customHeight="1">
      <c r="A15" s="54">
        <f>IFERROR(VLOOKUP(Tableau3[[#This Row],[Nom Prénom]],Tableau[[Nom Prénom]:[Age]],4,FALSE)," ")</f>
        <v>538048372</v>
      </c>
      <c r="B15" s="55" t="s">
        <v>260</v>
      </c>
      <c r="C15" s="54" t="str">
        <f>IFERROR(VLOOKUP(B15,Tableau[[Nom Prénom]:[Age]],2,FALSE)," ")</f>
        <v>G</v>
      </c>
      <c r="D15" s="54" t="str">
        <f>IFERROR(VLOOKUP(B15,Tableau[[Nom Prénom]:[Age]],3,FALSE)," ")</f>
        <v>St Sylvain</v>
      </c>
      <c r="E15" s="61" t="s">
        <v>166</v>
      </c>
      <c r="F15" s="56" t="str">
        <f>IFERROR(VLOOKUP(B15,Tableau[[Nom Prénom]:[Age]],5,FALSE)," ")</f>
        <v>U12</v>
      </c>
      <c r="G15" s="57">
        <v>60</v>
      </c>
      <c r="H15" s="210">
        <v>7</v>
      </c>
      <c r="I15" s="159">
        <v>1</v>
      </c>
      <c r="J15" s="159">
        <f>+Tableau3[[#This Row],[Ateliers]]+Tableau3[[#This Row],[Points]]</f>
        <v>8</v>
      </c>
      <c r="K15" s="160" t="s">
        <v>13</v>
      </c>
      <c r="L15" s="42">
        <f t="shared" si="0"/>
        <v>8</v>
      </c>
      <c r="M15" s="45">
        <f t="shared" si="1"/>
        <v>0</v>
      </c>
      <c r="N15" s="43" t="str">
        <f t="shared" si="2"/>
        <v xml:space="preserve"> </v>
      </c>
      <c r="O15" s="43">
        <f t="shared" si="3"/>
        <v>0</v>
      </c>
      <c r="P15" s="44" t="str">
        <f t="shared" si="4"/>
        <v xml:space="preserve"> </v>
      </c>
      <c r="Q15" s="46">
        <f t="shared" si="5"/>
        <v>0</v>
      </c>
    </row>
    <row r="16" spans="1:22" ht="20.100000000000001" customHeight="1">
      <c r="A16" s="54">
        <f>IFERROR(VLOOKUP(Tableau3[[#This Row],[Nom Prénom]],Tableau[[Nom Prénom]:[Age]],4,FALSE)," ")</f>
        <v>535821371</v>
      </c>
      <c r="B16" s="55" t="s">
        <v>269</v>
      </c>
      <c r="C16" s="54" t="str">
        <f>IFERROR(VLOOKUP(B16,Tableau[[Nom Prénom]:[Age]],2,FALSE)," ")</f>
        <v>G</v>
      </c>
      <c r="D16" s="54" t="str">
        <f>IFERROR(VLOOKUP(B16,Tableau[[Nom Prénom]:[Age]],3,FALSE)," ")</f>
        <v>Saumur</v>
      </c>
      <c r="E16" s="61" t="s">
        <v>20</v>
      </c>
      <c r="F16" s="56" t="str">
        <f>IFERROR(VLOOKUP(B16,Tableau[[Nom Prénom]:[Age]],5,FALSE)," ")</f>
        <v>U14</v>
      </c>
      <c r="G16" s="57">
        <v>62</v>
      </c>
      <c r="H16" s="210">
        <v>6</v>
      </c>
      <c r="I16" s="159">
        <v>5</v>
      </c>
      <c r="J16" s="159">
        <f>+Tableau3[[#This Row],[Ateliers]]+Tableau3[[#This Row],[Points]]</f>
        <v>11</v>
      </c>
      <c r="K16" s="160" t="s">
        <v>13</v>
      </c>
      <c r="L16" s="42">
        <f t="shared" si="0"/>
        <v>11</v>
      </c>
      <c r="M16" s="45">
        <f t="shared" si="1"/>
        <v>14</v>
      </c>
      <c r="N16" s="43" t="str">
        <f t="shared" si="2"/>
        <v xml:space="preserve"> </v>
      </c>
      <c r="O16" s="43">
        <f t="shared" si="3"/>
        <v>0</v>
      </c>
      <c r="P16" s="44" t="str">
        <f t="shared" si="4"/>
        <v xml:space="preserve"> </v>
      </c>
      <c r="Q16" s="46">
        <f t="shared" si="5"/>
        <v>0</v>
      </c>
    </row>
    <row r="17" spans="1:17" ht="20.100000000000001" customHeight="1">
      <c r="A17" s="54">
        <f>IFERROR(VLOOKUP(Tableau3[[#This Row],[Nom Prénom]],Tableau[[Nom Prénom]:[Age]],4,FALSE)," ")</f>
        <v>43762352</v>
      </c>
      <c r="B17" s="55" t="s">
        <v>111</v>
      </c>
      <c r="C17" s="54" t="str">
        <f>IFERROR(VLOOKUP(B17,Tableau[[Nom Prénom]:[Age]],2,FALSE)," ")</f>
        <v>F</v>
      </c>
      <c r="D17" s="54" t="str">
        <f>IFERROR(VLOOKUP(B17,Tableau[[Nom Prénom]:[Age]],3,FALSE)," ")</f>
        <v>Anjou</v>
      </c>
      <c r="E17" s="63" t="s">
        <v>165</v>
      </c>
      <c r="F17" s="56" t="str">
        <f>IFERROR(VLOOKUP(B17,Tableau[[Nom Prénom]:[Age]],5,FALSE)," ")</f>
        <v>U10</v>
      </c>
      <c r="G17" s="57">
        <v>63</v>
      </c>
      <c r="H17" s="210">
        <v>5</v>
      </c>
      <c r="I17" s="159">
        <v>9</v>
      </c>
      <c r="J17" s="159">
        <f>+Tableau3[[#This Row],[Ateliers]]+Tableau3[[#This Row],[Points]]</f>
        <v>14</v>
      </c>
      <c r="K17" s="161" t="s">
        <v>13</v>
      </c>
      <c r="L17" s="42">
        <f t="shared" si="0"/>
        <v>14</v>
      </c>
      <c r="M17" s="42">
        <f t="shared" si="1"/>
        <v>15</v>
      </c>
      <c r="N17" s="43" t="str">
        <f t="shared" si="2"/>
        <v xml:space="preserve"> </v>
      </c>
      <c r="O17" s="43">
        <f t="shared" si="3"/>
        <v>0</v>
      </c>
      <c r="P17" s="44" t="str">
        <f t="shared" si="4"/>
        <v xml:space="preserve"> </v>
      </c>
      <c r="Q17" s="44">
        <f t="shared" si="5"/>
        <v>0</v>
      </c>
    </row>
    <row r="18" spans="1:17" ht="20.100000000000001" customHeight="1">
      <c r="A18" s="54">
        <f>IFERROR(VLOOKUP(Tableau3[[#This Row],[Nom Prénom]],Tableau[[Nom Prénom]:[Age]],4,FALSE)," ")</f>
        <v>535820372</v>
      </c>
      <c r="B18" s="55" t="s">
        <v>263</v>
      </c>
      <c r="C18" s="54" t="str">
        <f>IFERROR(VLOOKUP(B18,Tableau[[Nom Prénom]:[Age]],2,FALSE)," ")</f>
        <v>F</v>
      </c>
      <c r="D18" s="54" t="str">
        <f>IFERROR(VLOOKUP(B18,Tableau[[Nom Prénom]:[Age]],3,FALSE)," ")</f>
        <v>Saumur</v>
      </c>
      <c r="E18" s="59" t="s">
        <v>164</v>
      </c>
      <c r="F18" s="56" t="str">
        <f>IFERROR(VLOOKUP(B18,Tableau[[Nom Prénom]:[Age]],5,FALSE)," ")</f>
        <v>U10</v>
      </c>
      <c r="G18" s="64">
        <v>63</v>
      </c>
      <c r="H18" s="210">
        <v>5</v>
      </c>
      <c r="I18" s="159">
        <v>4</v>
      </c>
      <c r="J18" s="159">
        <f>+Tableau3[[#This Row],[Ateliers]]+Tableau3[[#This Row],[Points]]</f>
        <v>9</v>
      </c>
      <c r="K18" s="160" t="s">
        <v>13</v>
      </c>
      <c r="L18" s="42">
        <f t="shared" si="0"/>
        <v>9</v>
      </c>
      <c r="M18" s="45">
        <f t="shared" si="1"/>
        <v>15</v>
      </c>
      <c r="N18" s="43" t="str">
        <f t="shared" si="2"/>
        <v xml:space="preserve"> </v>
      </c>
      <c r="O18" s="43">
        <f t="shared" si="3"/>
        <v>0</v>
      </c>
      <c r="P18" s="44" t="str">
        <f t="shared" si="4"/>
        <v xml:space="preserve"> </v>
      </c>
      <c r="Q18" s="46">
        <f t="shared" si="5"/>
        <v>0</v>
      </c>
    </row>
    <row r="19" spans="1:17" ht="20.100000000000001" customHeight="1">
      <c r="A19" s="54">
        <f>IFERROR(VLOOKUP(Tableau3[[#This Row],[Nom Prénom]],Tableau[[Nom Prénom]:[Age]],4,FALSE)," ")</f>
        <v>529591373</v>
      </c>
      <c r="B19" s="55" t="s">
        <v>262</v>
      </c>
      <c r="C19" s="54" t="str">
        <f>IFERROR(VLOOKUP(B19,Tableau[[Nom Prénom]:[Age]],2,FALSE)," ")</f>
        <v>G</v>
      </c>
      <c r="D19" s="54" t="str">
        <f>IFERROR(VLOOKUP(B19,Tableau[[Nom Prénom]:[Age]],3,FALSE)," ")</f>
        <v>Angers La Perrière</v>
      </c>
      <c r="E19" s="61" t="s">
        <v>164</v>
      </c>
      <c r="F19" s="56" t="str">
        <f>IFERROR(VLOOKUP(B19,Tableau[[Nom Prénom]:[Age]],5,FALSE)," ")</f>
        <v>U14</v>
      </c>
      <c r="G19" s="64">
        <v>65</v>
      </c>
      <c r="H19" s="210">
        <v>5</v>
      </c>
      <c r="I19" s="159">
        <v>1</v>
      </c>
      <c r="J19" s="159">
        <f>+Tableau3[[#This Row],[Ateliers]]+Tableau3[[#This Row],[Points]]</f>
        <v>6</v>
      </c>
      <c r="K19" s="161" t="s">
        <v>13</v>
      </c>
      <c r="L19" s="42">
        <f t="shared" si="0"/>
        <v>6</v>
      </c>
      <c r="M19" s="42">
        <f t="shared" si="1"/>
        <v>15</v>
      </c>
      <c r="N19" s="43" t="str">
        <f t="shared" si="2"/>
        <v xml:space="preserve"> </v>
      </c>
      <c r="O19" s="43">
        <f t="shared" si="3"/>
        <v>0</v>
      </c>
      <c r="P19" s="44" t="str">
        <f t="shared" si="4"/>
        <v xml:space="preserve"> </v>
      </c>
      <c r="Q19" s="44">
        <f t="shared" si="5"/>
        <v>0</v>
      </c>
    </row>
    <row r="20" spans="1:17" s="3" customFormat="1" ht="20.100000000000001" customHeight="1">
      <c r="A20" s="54">
        <f>IFERROR(VLOOKUP(Tableau3[[#This Row],[Nom Prénom]],Tableau[[Nom Prénom]:[Age]],4,FALSE)," ")</f>
        <v>531571336</v>
      </c>
      <c r="B20" s="55" t="s">
        <v>240</v>
      </c>
      <c r="C20" s="54" t="str">
        <f>IFERROR(VLOOKUP(B20,Tableau[[Nom Prénom]:[Age]],2,FALSE)," ")</f>
        <v>G</v>
      </c>
      <c r="D20" s="54" t="str">
        <f>IFERROR(VLOOKUP(B20,Tableau[[Nom Prénom]:[Age]],3,FALSE)," ")</f>
        <v>Saumur</v>
      </c>
      <c r="E20" s="59" t="s">
        <v>164</v>
      </c>
      <c r="F20" s="56" t="str">
        <f>IFERROR(VLOOKUP(B20,Tableau[[Nom Prénom]:[Age]],5,FALSE)," ")</f>
        <v>U12</v>
      </c>
      <c r="G20" s="162">
        <v>65</v>
      </c>
      <c r="H20" s="210">
        <v>5</v>
      </c>
      <c r="I20" s="159">
        <v>0</v>
      </c>
      <c r="J20" s="159">
        <f>+Tableau3[[#This Row],[Ateliers]]+Tableau3[[#This Row],[Points]]</f>
        <v>5</v>
      </c>
      <c r="K20" s="161" t="s">
        <v>13</v>
      </c>
      <c r="L20" s="42">
        <f t="shared" si="0"/>
        <v>5</v>
      </c>
      <c r="M20" s="42">
        <f t="shared" si="1"/>
        <v>15</v>
      </c>
      <c r="N20" s="43" t="str">
        <f t="shared" si="2"/>
        <v xml:space="preserve"> </v>
      </c>
      <c r="O20" s="43">
        <f t="shared" si="3"/>
        <v>0</v>
      </c>
      <c r="P20" s="44" t="str">
        <f t="shared" si="4"/>
        <v xml:space="preserve"> </v>
      </c>
      <c r="Q20" s="44">
        <f t="shared" si="5"/>
        <v>0</v>
      </c>
    </row>
    <row r="21" spans="1:17" s="3" customFormat="1">
      <c r="A21" s="54">
        <f>IFERROR(VLOOKUP(Tableau3[[#This Row],[Nom Prénom]],Tableau[[Nom Prénom]:[Age]],4,FALSE)," ")</f>
        <v>527915384</v>
      </c>
      <c r="B21" s="55" t="s">
        <v>279</v>
      </c>
      <c r="C21" s="54" t="str">
        <f>IFERROR(VLOOKUP(B21,Tableau[[Nom Prénom]:[Age]],2,FALSE)," ")</f>
        <v>G</v>
      </c>
      <c r="D21" s="54" t="str">
        <f>IFERROR(VLOOKUP(B21,Tableau[[Nom Prénom]:[Age]],3,FALSE)," ")</f>
        <v>Angers La Perrière</v>
      </c>
      <c r="E21" s="61" t="s">
        <v>164</v>
      </c>
      <c r="F21" s="56">
        <f>IFERROR(VLOOKUP(B21,Tableau[[Nom Prénom]:[Age]],5,FALSE)," ")</f>
        <v>0</v>
      </c>
      <c r="G21" s="163">
        <v>70</v>
      </c>
      <c r="H21" s="210">
        <v>1</v>
      </c>
      <c r="I21" s="159">
        <v>4</v>
      </c>
      <c r="J21" s="159">
        <f>+Tableau3[[#This Row],[Ateliers]]+Tableau3[[#This Row],[Points]]</f>
        <v>5</v>
      </c>
      <c r="K21" s="160" t="s">
        <v>13</v>
      </c>
      <c r="L21" s="42">
        <f t="shared" si="0"/>
        <v>5</v>
      </c>
      <c r="M21" s="45">
        <f t="shared" si="1"/>
        <v>0</v>
      </c>
      <c r="N21" s="43" t="str">
        <f t="shared" si="2"/>
        <v xml:space="preserve"> </v>
      </c>
      <c r="O21" s="43">
        <f t="shared" si="3"/>
        <v>0</v>
      </c>
      <c r="P21" s="44" t="str">
        <f t="shared" si="4"/>
        <v xml:space="preserve"> </v>
      </c>
      <c r="Q21" s="46">
        <f t="shared" si="5"/>
        <v>0</v>
      </c>
    </row>
    <row r="22" spans="1:17" s="3" customFormat="1">
      <c r="A22" s="54">
        <f>IFERROR(VLOOKUP(Tableau3[[#This Row],[Nom Prénom]],Tableau[[Nom Prénom]:[Age]],4,FALSE)," ")</f>
        <v>537168280</v>
      </c>
      <c r="B22" s="55" t="s">
        <v>125</v>
      </c>
      <c r="C22" s="54" t="str">
        <f>IFERROR(VLOOKUP(B22,Tableau[[Nom Prénom]:[Age]],2,FALSE)," ")</f>
        <v>G</v>
      </c>
      <c r="D22" s="54" t="str">
        <f>IFERROR(VLOOKUP(B22,Tableau[[Nom Prénom]:[Age]],3,FALSE)," ")</f>
        <v>Baugé</v>
      </c>
      <c r="E22" s="63" t="s">
        <v>164</v>
      </c>
      <c r="F22" s="56" t="str">
        <f>IFERROR(VLOOKUP(B22,Tableau[[Nom Prénom]:[Age]],5,FALSE)," ")</f>
        <v>U14</v>
      </c>
      <c r="G22" s="162">
        <v>76</v>
      </c>
      <c r="H22" s="210">
        <v>40</v>
      </c>
      <c r="I22" s="159"/>
      <c r="J22" s="159">
        <f>+Tableau3[[#This Row],[Ateliers]]+Tableau3[[#This Row],[Points]]</f>
        <v>40</v>
      </c>
      <c r="K22" s="161" t="s">
        <v>17</v>
      </c>
      <c r="L22" s="42" t="str">
        <f t="shared" si="0"/>
        <v xml:space="preserve"> </v>
      </c>
      <c r="M22" s="45">
        <f t="shared" si="1"/>
        <v>0</v>
      </c>
      <c r="N22" s="43" t="str">
        <f t="shared" si="2"/>
        <v xml:space="preserve"> </v>
      </c>
      <c r="O22" s="43">
        <f t="shared" si="3"/>
        <v>0</v>
      </c>
      <c r="P22" s="44">
        <f t="shared" si="4"/>
        <v>40</v>
      </c>
      <c r="Q22" s="46">
        <f t="shared" si="5"/>
        <v>1</v>
      </c>
    </row>
    <row r="23" spans="1:17">
      <c r="A23" s="54">
        <f>IFERROR(VLOOKUP(Tableau3[[#This Row],[Nom Prénom]],Tableau[[Nom Prénom]:[Age]],4,FALSE)," ")</f>
        <v>45022308</v>
      </c>
      <c r="B23" s="55" t="s">
        <v>46</v>
      </c>
      <c r="C23" s="54" t="str">
        <f>IFERROR(VLOOKUP(B23,Tableau[[Nom Prénom]:[Age]],2,FALSE)," ")</f>
        <v>G</v>
      </c>
      <c r="D23" s="54" t="str">
        <f>IFERROR(VLOOKUP(B23,Tableau[[Nom Prénom]:[Age]],3,FALSE)," ")</f>
        <v>Angers</v>
      </c>
      <c r="E23" s="61" t="s">
        <v>164</v>
      </c>
      <c r="F23" s="56" t="str">
        <f>IFERROR(VLOOKUP(B23,Tableau[[Nom Prénom]:[Age]],5,FALSE)," ")</f>
        <v>U14</v>
      </c>
      <c r="G23" s="163">
        <v>78</v>
      </c>
      <c r="H23" s="210">
        <v>38</v>
      </c>
      <c r="I23" s="159"/>
      <c r="J23" s="159">
        <f>+Tableau3[[#This Row],[Ateliers]]+Tableau3[[#This Row],[Points]]</f>
        <v>38</v>
      </c>
      <c r="K23" s="160" t="s">
        <v>17</v>
      </c>
      <c r="L23" s="42" t="str">
        <f t="shared" si="0"/>
        <v xml:space="preserve"> </v>
      </c>
      <c r="M23" s="45">
        <f t="shared" si="1"/>
        <v>0</v>
      </c>
      <c r="N23" s="43" t="str">
        <f t="shared" si="2"/>
        <v xml:space="preserve"> </v>
      </c>
      <c r="O23" s="43">
        <f t="shared" si="3"/>
        <v>0</v>
      </c>
      <c r="P23" s="44">
        <f t="shared" si="4"/>
        <v>38</v>
      </c>
      <c r="Q23" s="46">
        <f t="shared" si="5"/>
        <v>2</v>
      </c>
    </row>
    <row r="24" spans="1:17">
      <c r="A24" s="54">
        <f>IFERROR(VLOOKUP(Tableau3[[#This Row],[Nom Prénom]],Tableau[[Nom Prénom]:[Age]],4,FALSE)," ")</f>
        <v>45122356</v>
      </c>
      <c r="B24" s="55" t="s">
        <v>75</v>
      </c>
      <c r="C24" s="54" t="str">
        <f>IFERROR(VLOOKUP(B24,Tableau[[Nom Prénom]:[Age]],2,FALSE)," ")</f>
        <v>G</v>
      </c>
      <c r="D24" s="54" t="str">
        <f>IFERROR(VLOOKUP(B24,Tableau[[Nom Prénom]:[Age]],3,FALSE)," ")</f>
        <v>Anjou</v>
      </c>
      <c r="E24" s="63" t="s">
        <v>164</v>
      </c>
      <c r="F24" s="56" t="str">
        <f>IFERROR(VLOOKUP(B24,Tableau[[Nom Prénom]:[Age]],5,FALSE)," ")</f>
        <v>U14</v>
      </c>
      <c r="G24" s="162">
        <v>78</v>
      </c>
      <c r="H24" s="210">
        <v>38</v>
      </c>
      <c r="I24" s="159"/>
      <c r="J24" s="159">
        <f>+Tableau3[[#This Row],[Ateliers]]+Tableau3[[#This Row],[Points]]</f>
        <v>38</v>
      </c>
      <c r="K24" s="161" t="s">
        <v>17</v>
      </c>
      <c r="L24" s="42" t="str">
        <f t="shared" si="0"/>
        <v xml:space="preserve"> </v>
      </c>
      <c r="M24" s="42">
        <f t="shared" si="1"/>
        <v>0</v>
      </c>
      <c r="N24" s="43" t="str">
        <f t="shared" si="2"/>
        <v xml:space="preserve"> </v>
      </c>
      <c r="O24" s="43">
        <f t="shared" si="3"/>
        <v>0</v>
      </c>
      <c r="P24" s="44">
        <f t="shared" si="4"/>
        <v>38</v>
      </c>
      <c r="Q24" s="44">
        <f t="shared" si="5"/>
        <v>2</v>
      </c>
    </row>
    <row r="25" spans="1:17">
      <c r="A25" s="54">
        <f>IFERROR(VLOOKUP(Tableau3[[#This Row],[Nom Prénom]],Tableau[[Nom Prénom]:[Age]],4,FALSE)," ")</f>
        <v>42761347</v>
      </c>
      <c r="B25" s="55" t="s">
        <v>35</v>
      </c>
      <c r="C25" s="54" t="str">
        <f>IFERROR(VLOOKUP(B25,Tableau[[Nom Prénom]:[Age]],2,FALSE)," ")</f>
        <v>F</v>
      </c>
      <c r="D25" s="54" t="str">
        <f>IFERROR(VLOOKUP(B25,Tableau[[Nom Prénom]:[Age]],3,FALSE)," ")</f>
        <v>Baugé</v>
      </c>
      <c r="E25" s="61" t="s">
        <v>164</v>
      </c>
      <c r="F25" s="56" t="str">
        <f>IFERROR(VLOOKUP(B25,Tableau[[Nom Prénom]:[Age]],5,FALSE)," ")</f>
        <v>U10</v>
      </c>
      <c r="G25" s="163">
        <v>83</v>
      </c>
      <c r="H25" s="210">
        <v>34</v>
      </c>
      <c r="I25" s="159"/>
      <c r="J25" s="159">
        <f>+Tableau3[[#This Row],[Ateliers]]+Tableau3[[#This Row],[Points]]</f>
        <v>34</v>
      </c>
      <c r="K25" s="160" t="s">
        <v>17</v>
      </c>
      <c r="L25" s="42" t="str">
        <f t="shared" si="0"/>
        <v xml:space="preserve"> </v>
      </c>
      <c r="M25" s="42">
        <f t="shared" si="1"/>
        <v>0</v>
      </c>
      <c r="N25" s="43" t="str">
        <f t="shared" si="2"/>
        <v xml:space="preserve"> </v>
      </c>
      <c r="O25" s="43">
        <f t="shared" si="3"/>
        <v>0</v>
      </c>
      <c r="P25" s="44">
        <f t="shared" si="4"/>
        <v>34</v>
      </c>
      <c r="Q25" s="44">
        <f t="shared" si="5"/>
        <v>4</v>
      </c>
    </row>
    <row r="26" spans="1:17">
      <c r="A26" s="54">
        <f>IFERROR(VLOOKUP(Tableau3[[#This Row],[Nom Prénom]],Tableau[[Nom Prénom]:[Age]],4,FALSE)," ")</f>
        <v>41982324</v>
      </c>
      <c r="B26" s="55" t="s">
        <v>196</v>
      </c>
      <c r="C26" s="54" t="str">
        <f>IFERROR(VLOOKUP(B26,Tableau[[Nom Prénom]:[Age]],2,FALSE)," ")</f>
        <v>F</v>
      </c>
      <c r="D26" s="54" t="str">
        <f>IFERROR(VLOOKUP(B26,Tableau[[Nom Prénom]:[Age]],3,FALSE)," ")</f>
        <v>Angers</v>
      </c>
      <c r="E26" s="54" t="s">
        <v>164</v>
      </c>
      <c r="F26" s="56" t="str">
        <f>IFERROR(VLOOKUP(B26,Tableau[[Nom Prénom]:[Age]],5,FALSE)," ")</f>
        <v>U12</v>
      </c>
      <c r="G26" s="162">
        <v>84</v>
      </c>
      <c r="H26" s="210">
        <v>32</v>
      </c>
      <c r="I26" s="159"/>
      <c r="J26" s="159">
        <f>+Tableau3[[#This Row],[Ateliers]]+Tableau3[[#This Row],[Points]]</f>
        <v>32</v>
      </c>
      <c r="K26" s="160" t="s">
        <v>17</v>
      </c>
      <c r="L26" s="42" t="str">
        <f t="shared" si="0"/>
        <v xml:space="preserve"> </v>
      </c>
      <c r="M26" s="42">
        <f t="shared" si="1"/>
        <v>0</v>
      </c>
      <c r="N26" s="43" t="str">
        <f t="shared" si="2"/>
        <v xml:space="preserve"> </v>
      </c>
      <c r="O26" s="43">
        <f t="shared" si="3"/>
        <v>0</v>
      </c>
      <c r="P26" s="44">
        <f t="shared" si="4"/>
        <v>32</v>
      </c>
      <c r="Q26" s="44">
        <f t="shared" si="5"/>
        <v>5</v>
      </c>
    </row>
    <row r="27" spans="1:17">
      <c r="A27" s="54">
        <f>IFERROR(VLOOKUP(Tableau3[[#This Row],[Nom Prénom]],Tableau[[Nom Prénom]:[Age]],4,FALSE)," ")</f>
        <v>545599353</v>
      </c>
      <c r="B27" s="55" t="s">
        <v>203</v>
      </c>
      <c r="C27" s="54" t="str">
        <f>IFERROR(VLOOKUP(B27,Tableau[[Nom Prénom]:[Age]],2,FALSE)," ")</f>
        <v>G</v>
      </c>
      <c r="D27" s="54" t="str">
        <f>IFERROR(VLOOKUP(B27,Tableau[[Nom Prénom]:[Age]],3,FALSE)," ")</f>
        <v>Baugé</v>
      </c>
      <c r="E27" s="61" t="s">
        <v>164</v>
      </c>
      <c r="F27" s="56" t="str">
        <f>IFERROR(VLOOKUP(B27,Tableau[[Nom Prénom]:[Age]],5,FALSE)," ")</f>
        <v>U10</v>
      </c>
      <c r="G27" s="163">
        <v>84</v>
      </c>
      <c r="H27" s="210">
        <v>32</v>
      </c>
      <c r="I27" s="159"/>
      <c r="J27" s="159">
        <f>+Tableau3[[#This Row],[Ateliers]]+Tableau3[[#This Row],[Points]]</f>
        <v>32</v>
      </c>
      <c r="K27" s="160" t="s">
        <v>17</v>
      </c>
      <c r="L27" s="42" t="str">
        <f t="shared" si="0"/>
        <v xml:space="preserve"> </v>
      </c>
      <c r="M27" s="45">
        <f t="shared" si="1"/>
        <v>0</v>
      </c>
      <c r="N27" s="43" t="str">
        <f t="shared" si="2"/>
        <v xml:space="preserve"> </v>
      </c>
      <c r="O27" s="43">
        <f t="shared" si="3"/>
        <v>0</v>
      </c>
      <c r="P27" s="44">
        <f t="shared" si="4"/>
        <v>32</v>
      </c>
      <c r="Q27" s="46">
        <f t="shared" si="5"/>
        <v>5</v>
      </c>
    </row>
    <row r="28" spans="1:17">
      <c r="A28" s="54">
        <f>IFERROR(VLOOKUP(Tableau3[[#This Row],[Nom Prénom]],Tableau[[Nom Prénom]:[Age]],4,FALSE)," ")</f>
        <v>534943321</v>
      </c>
      <c r="B28" s="55" t="s">
        <v>109</v>
      </c>
      <c r="C28" s="54" t="str">
        <f>IFERROR(VLOOKUP(B28,Tableau[[Nom Prénom]:[Age]],2,FALSE)," ")</f>
        <v>G</v>
      </c>
      <c r="D28" s="54" t="str">
        <f>IFERROR(VLOOKUP(B28,Tableau[[Nom Prénom]:[Age]],3,FALSE)," ")</f>
        <v>Baugé</v>
      </c>
      <c r="E28" s="61" t="s">
        <v>164</v>
      </c>
      <c r="F28" s="56" t="str">
        <f>IFERROR(VLOOKUP(B28,Tableau[[Nom Prénom]:[Age]],5,FALSE)," ")</f>
        <v>U10</v>
      </c>
      <c r="G28" s="162">
        <v>86</v>
      </c>
      <c r="H28" s="210">
        <v>28</v>
      </c>
      <c r="I28" s="159"/>
      <c r="J28" s="159">
        <f>+Tableau3[[#This Row],[Ateliers]]+Tableau3[[#This Row],[Points]]</f>
        <v>28</v>
      </c>
      <c r="K28" s="160" t="s">
        <v>17</v>
      </c>
      <c r="L28" s="42" t="str">
        <f t="shared" si="0"/>
        <v xml:space="preserve"> </v>
      </c>
      <c r="M28" s="42">
        <f t="shared" si="1"/>
        <v>0</v>
      </c>
      <c r="N28" s="43" t="str">
        <f t="shared" si="2"/>
        <v xml:space="preserve"> </v>
      </c>
      <c r="O28" s="43">
        <f t="shared" si="3"/>
        <v>0</v>
      </c>
      <c r="P28" s="44">
        <f t="shared" si="4"/>
        <v>28</v>
      </c>
      <c r="Q28" s="44">
        <f t="shared" si="5"/>
        <v>7</v>
      </c>
    </row>
    <row r="29" spans="1:17">
      <c r="A29" s="54">
        <f>IFERROR(VLOOKUP(Tableau3[[#This Row],[Nom Prénom]],Tableau[[Nom Prénom]:[Age]],4,FALSE)," ")</f>
        <v>538833282</v>
      </c>
      <c r="B29" s="55" t="s">
        <v>195</v>
      </c>
      <c r="C29" s="54" t="str">
        <f>IFERROR(VLOOKUP(B29,Tableau[[Nom Prénom]:[Age]],2,FALSE)," ")</f>
        <v>G</v>
      </c>
      <c r="D29" s="54" t="str">
        <f>IFERROR(VLOOKUP(B29,Tableau[[Nom Prénom]:[Age]],3,FALSE)," ")</f>
        <v>Angers</v>
      </c>
      <c r="E29" s="59" t="s">
        <v>164</v>
      </c>
      <c r="F29" s="56" t="str">
        <f>IFERROR(VLOOKUP(B29,Tableau[[Nom Prénom]:[Age]],5,FALSE)," ")</f>
        <v>U14</v>
      </c>
      <c r="G29" s="163">
        <v>86</v>
      </c>
      <c r="H29" s="210">
        <v>28</v>
      </c>
      <c r="I29" s="159"/>
      <c r="J29" s="159">
        <f>+Tableau3[[#This Row],[Ateliers]]+Tableau3[[#This Row],[Points]]</f>
        <v>28</v>
      </c>
      <c r="K29" s="160" t="s">
        <v>17</v>
      </c>
      <c r="L29" s="42" t="str">
        <f t="shared" si="0"/>
        <v xml:space="preserve"> </v>
      </c>
      <c r="M29" s="45">
        <f t="shared" si="1"/>
        <v>0</v>
      </c>
      <c r="N29" s="43" t="str">
        <f t="shared" si="2"/>
        <v xml:space="preserve"> </v>
      </c>
      <c r="O29" s="43">
        <f t="shared" si="3"/>
        <v>0</v>
      </c>
      <c r="P29" s="44">
        <f t="shared" si="4"/>
        <v>28</v>
      </c>
      <c r="Q29" s="46">
        <f t="shared" si="5"/>
        <v>7</v>
      </c>
    </row>
    <row r="30" spans="1:17">
      <c r="A30" s="54">
        <f>IFERROR(VLOOKUP(Tableau3[[#This Row],[Nom Prénom]],Tableau[[Nom Prénom]:[Age]],4,FALSE)," ")</f>
        <v>534355314</v>
      </c>
      <c r="B30" s="55" t="s">
        <v>101</v>
      </c>
      <c r="C30" s="54" t="str">
        <f>IFERROR(VLOOKUP(B30,Tableau[[Nom Prénom]:[Age]],2,FALSE)," ")</f>
        <v>G</v>
      </c>
      <c r="D30" s="54" t="str">
        <f>IFERROR(VLOOKUP(B30,Tableau[[Nom Prénom]:[Age]],3,FALSE)," ")</f>
        <v>Cholet</v>
      </c>
      <c r="E30" s="63" t="s">
        <v>164</v>
      </c>
      <c r="F30" s="56" t="str">
        <f>IFERROR(VLOOKUP(B30,Tableau[[Nom Prénom]:[Age]],5,FALSE)," ")</f>
        <v>U10</v>
      </c>
      <c r="G30" s="162">
        <v>87</v>
      </c>
      <c r="H30" s="210">
        <v>25</v>
      </c>
      <c r="I30" s="159"/>
      <c r="J30" s="159">
        <f>+Tableau3[[#This Row],[Ateliers]]+Tableau3[[#This Row],[Points]]</f>
        <v>25</v>
      </c>
      <c r="K30" s="161" t="s">
        <v>17</v>
      </c>
      <c r="L30" s="42" t="str">
        <f t="shared" si="0"/>
        <v xml:space="preserve"> </v>
      </c>
      <c r="M30" s="45">
        <f t="shared" si="1"/>
        <v>0</v>
      </c>
      <c r="N30" s="43" t="str">
        <f t="shared" si="2"/>
        <v xml:space="preserve"> </v>
      </c>
      <c r="O30" s="43">
        <f t="shared" si="3"/>
        <v>0</v>
      </c>
      <c r="P30" s="44">
        <f t="shared" si="4"/>
        <v>25</v>
      </c>
      <c r="Q30" s="46">
        <f t="shared" si="5"/>
        <v>9</v>
      </c>
    </row>
    <row r="31" spans="1:17">
      <c r="A31" s="54">
        <f>IFERROR(VLOOKUP(Tableau3[[#This Row],[Nom Prénom]],Tableau[[Nom Prénom]:[Age]],4,FALSE)," ")</f>
        <v>530487322</v>
      </c>
      <c r="B31" s="55" t="s">
        <v>128</v>
      </c>
      <c r="C31" s="54" t="str">
        <f>IFERROR(VLOOKUP(B31,Tableau[[Nom Prénom]:[Age]],2,FALSE)," ")</f>
        <v>G</v>
      </c>
      <c r="D31" s="54" t="str">
        <f>IFERROR(VLOOKUP(B31,Tableau[[Nom Prénom]:[Age]],3,FALSE)," ")</f>
        <v>Angers</v>
      </c>
      <c r="E31" s="59" t="s">
        <v>164</v>
      </c>
      <c r="F31" s="56" t="str">
        <f>IFERROR(VLOOKUP(B31,Tableau[[Nom Prénom]:[Age]],5,FALSE)," ")</f>
        <v>U16</v>
      </c>
      <c r="G31" s="163">
        <v>88</v>
      </c>
      <c r="H31" s="210">
        <v>24</v>
      </c>
      <c r="I31" s="159"/>
      <c r="J31" s="159">
        <f>+Tableau3[[#This Row],[Ateliers]]+Tableau3[[#This Row],[Points]]</f>
        <v>24</v>
      </c>
      <c r="K31" s="161" t="s">
        <v>17</v>
      </c>
      <c r="L31" s="42" t="str">
        <f t="shared" si="0"/>
        <v xml:space="preserve"> </v>
      </c>
      <c r="M31" s="45">
        <f t="shared" si="1"/>
        <v>0</v>
      </c>
      <c r="N31" s="43" t="str">
        <f t="shared" si="2"/>
        <v xml:space="preserve"> </v>
      </c>
      <c r="O31" s="43">
        <f t="shared" si="3"/>
        <v>0</v>
      </c>
      <c r="P31" s="44">
        <f t="shared" si="4"/>
        <v>24</v>
      </c>
      <c r="Q31" s="46">
        <f t="shared" si="5"/>
        <v>10</v>
      </c>
    </row>
    <row r="32" spans="1:17">
      <c r="A32" s="54">
        <f>IFERROR(VLOOKUP(Tableau3[[#This Row],[Nom Prénom]],Tableau[[Nom Prénom]:[Age]],4,FALSE)," ")</f>
        <v>43759359</v>
      </c>
      <c r="B32" s="55" t="s">
        <v>122</v>
      </c>
      <c r="C32" s="54" t="str">
        <f>IFERROR(VLOOKUP(B32,Tableau[[Nom Prénom]:[Age]],2,FALSE)," ")</f>
        <v>G</v>
      </c>
      <c r="D32" s="54" t="str">
        <f>IFERROR(VLOOKUP(B32,Tableau[[Nom Prénom]:[Age]],3,FALSE)," ")</f>
        <v>Anjou</v>
      </c>
      <c r="E32" s="63" t="s">
        <v>164</v>
      </c>
      <c r="F32" s="56" t="str">
        <f>IFERROR(VLOOKUP(B32,Tableau[[Nom Prénom]:[Age]],5,FALSE)," ")</f>
        <v>U12</v>
      </c>
      <c r="G32" s="162">
        <v>88</v>
      </c>
      <c r="H32" s="210">
        <v>24</v>
      </c>
      <c r="I32" s="159"/>
      <c r="J32" s="159">
        <f>+Tableau3[[#This Row],[Ateliers]]+Tableau3[[#This Row],[Points]]</f>
        <v>24</v>
      </c>
      <c r="K32" s="160" t="s">
        <v>17</v>
      </c>
      <c r="L32" s="42" t="str">
        <f t="shared" si="0"/>
        <v xml:space="preserve"> </v>
      </c>
      <c r="M32" s="45">
        <f t="shared" si="1"/>
        <v>0</v>
      </c>
      <c r="N32" s="43" t="str">
        <f t="shared" si="2"/>
        <v xml:space="preserve"> </v>
      </c>
      <c r="O32" s="43">
        <f t="shared" si="3"/>
        <v>0</v>
      </c>
      <c r="P32" s="44">
        <f t="shared" si="4"/>
        <v>24</v>
      </c>
      <c r="Q32" s="46">
        <f t="shared" si="5"/>
        <v>10</v>
      </c>
    </row>
    <row r="33" spans="1:17">
      <c r="A33" s="54">
        <f>IFERROR(VLOOKUP(Tableau3[[#This Row],[Nom Prénom]],Tableau[[Nom Prénom]:[Age]],4,FALSE)," ")</f>
        <v>41872301</v>
      </c>
      <c r="B33" s="55" t="s">
        <v>80</v>
      </c>
      <c r="C33" s="54" t="str">
        <f>IFERROR(VLOOKUP(B33,Tableau[[Nom Prénom]:[Age]],2,FALSE)," ")</f>
        <v>G</v>
      </c>
      <c r="D33" s="54" t="str">
        <f>IFERROR(VLOOKUP(B33,Tableau[[Nom Prénom]:[Age]],3,FALSE)," ")</f>
        <v>Angers</v>
      </c>
      <c r="E33" s="59" t="s">
        <v>164</v>
      </c>
      <c r="F33" s="56" t="str">
        <f>IFERROR(VLOOKUP(B33,Tableau[[Nom Prénom]:[Age]],5,FALSE)," ")</f>
        <v>U12</v>
      </c>
      <c r="G33" s="163">
        <v>88</v>
      </c>
      <c r="H33" s="210">
        <v>24</v>
      </c>
      <c r="I33" s="159"/>
      <c r="J33" s="159">
        <f>+Tableau3[[#This Row],[Ateliers]]+Tableau3[[#This Row],[Points]]</f>
        <v>24</v>
      </c>
      <c r="K33" s="160" t="s">
        <v>17</v>
      </c>
      <c r="L33" s="42" t="str">
        <f t="shared" si="0"/>
        <v xml:space="preserve"> </v>
      </c>
      <c r="M33" s="45">
        <f t="shared" si="1"/>
        <v>0</v>
      </c>
      <c r="N33" s="43" t="str">
        <f t="shared" si="2"/>
        <v xml:space="preserve"> </v>
      </c>
      <c r="O33" s="43">
        <f t="shared" si="3"/>
        <v>0</v>
      </c>
      <c r="P33" s="44">
        <f t="shared" si="4"/>
        <v>24</v>
      </c>
      <c r="Q33" s="46">
        <f t="shared" si="5"/>
        <v>10</v>
      </c>
    </row>
    <row r="34" spans="1:17">
      <c r="A34" s="54">
        <f>IFERROR(VLOOKUP(Tableau3[[#This Row],[Nom Prénom]],Tableau[[Nom Prénom]:[Age]],4,FALSE)," ")</f>
        <v>45526334</v>
      </c>
      <c r="B34" s="55" t="s">
        <v>94</v>
      </c>
      <c r="C34" s="54" t="str">
        <f>IFERROR(VLOOKUP(B34,Tableau[[Nom Prénom]:[Age]],2,FALSE)," ")</f>
        <v>G</v>
      </c>
      <c r="D34" s="54" t="str">
        <f>IFERROR(VLOOKUP(B34,Tableau[[Nom Prénom]:[Age]],3,FALSE)," ")</f>
        <v>Anjou</v>
      </c>
      <c r="E34" s="61" t="s">
        <v>164</v>
      </c>
      <c r="F34" s="56" t="str">
        <f>IFERROR(VLOOKUP(B34,Tableau[[Nom Prénom]:[Age]],5,FALSE)," ")</f>
        <v>U10</v>
      </c>
      <c r="G34" s="162">
        <v>90</v>
      </c>
      <c r="H34" s="210">
        <v>20</v>
      </c>
      <c r="I34" s="159"/>
      <c r="J34" s="159">
        <f>+Tableau3[[#This Row],[Ateliers]]+Tableau3[[#This Row],[Points]]</f>
        <v>20</v>
      </c>
      <c r="K34" s="161" t="s">
        <v>17</v>
      </c>
      <c r="L34" s="42" t="str">
        <f t="shared" ref="L34:L65" si="6">IF(IF(K34="9 TE",1,0)=1,SUM(H34:I34)," ")</f>
        <v xml:space="preserve"> </v>
      </c>
      <c r="M34" s="42">
        <f t="shared" ref="M34:M65" si="7">IFERROR((RANK(IF(IF(K34="9 TE",1,0)=1,H34," "),L:L,0)),0)</f>
        <v>0</v>
      </c>
      <c r="N34" s="43" t="str">
        <f t="shared" ref="N34:N65" si="8">IF(IF(K34="9 TD",1,0)=1,SUM(H34:I34)," ")</f>
        <v xml:space="preserve"> </v>
      </c>
      <c r="O34" s="43">
        <f t="shared" ref="O34:O65" si="9">IFERROR((RANK(IF(IF(K34="9 TD",1,0)=1,H34," "),N:N,0)),0)</f>
        <v>0</v>
      </c>
      <c r="P34" s="44">
        <f t="shared" ref="P34:P65" si="10">IF(IF(K34="18 T",1,0)=1,H34," ")</f>
        <v>20</v>
      </c>
      <c r="Q34" s="44">
        <f t="shared" ref="Q34:Q65" si="11">IFERROR((RANK(IF(IF(K34="18 T",1,0)=1,H34," "),P:P,0)),0)</f>
        <v>13</v>
      </c>
    </row>
    <row r="35" spans="1:17">
      <c r="A35" s="54">
        <f>IFERROR(VLOOKUP(Tableau3[[#This Row],[Nom Prénom]],Tableau[[Nom Prénom]:[Age]],4,FALSE)," ")</f>
        <v>41087322</v>
      </c>
      <c r="B35" s="55" t="s">
        <v>95</v>
      </c>
      <c r="C35" s="54" t="str">
        <f>IFERROR(VLOOKUP(B35,Tableau[[Nom Prénom]:[Age]],2,FALSE)," ")</f>
        <v>G</v>
      </c>
      <c r="D35" s="54" t="str">
        <f>IFERROR(VLOOKUP(B35,Tableau[[Nom Prénom]:[Age]],3,FALSE)," ")</f>
        <v>St Sylvain</v>
      </c>
      <c r="E35" s="59" t="s">
        <v>20</v>
      </c>
      <c r="F35" s="56" t="str">
        <f>IFERROR(VLOOKUP(B35,Tableau[[Nom Prénom]:[Age]],5,FALSE)," ")</f>
        <v>U14</v>
      </c>
      <c r="G35" s="163">
        <v>90</v>
      </c>
      <c r="H35" s="210">
        <v>20</v>
      </c>
      <c r="I35" s="159"/>
      <c r="J35" s="159">
        <f>+Tableau3[[#This Row],[Ateliers]]+Tableau3[[#This Row],[Points]]</f>
        <v>20</v>
      </c>
      <c r="K35" s="161" t="s">
        <v>17</v>
      </c>
      <c r="L35" s="42" t="str">
        <f t="shared" si="6"/>
        <v xml:space="preserve"> </v>
      </c>
      <c r="M35" s="45">
        <f t="shared" si="7"/>
        <v>0</v>
      </c>
      <c r="N35" s="43" t="str">
        <f t="shared" si="8"/>
        <v xml:space="preserve"> </v>
      </c>
      <c r="O35" s="43">
        <f t="shared" si="9"/>
        <v>0</v>
      </c>
      <c r="P35" s="44">
        <f t="shared" si="10"/>
        <v>20</v>
      </c>
      <c r="Q35" s="46">
        <f t="shared" si="11"/>
        <v>13</v>
      </c>
    </row>
    <row r="36" spans="1:17">
      <c r="A36" s="54">
        <f>IFERROR(VLOOKUP(Tableau3[[#This Row],[Nom Prénom]],Tableau[[Nom Prénom]:[Age]],4,FALSE)," ")</f>
        <v>49752282</v>
      </c>
      <c r="B36" s="55" t="s">
        <v>174</v>
      </c>
      <c r="C36" s="54" t="str">
        <f>IFERROR(VLOOKUP(B36,Tableau[[Nom Prénom]:[Age]],2,FALSE)," ")</f>
        <v>G</v>
      </c>
      <c r="D36" s="54" t="str">
        <f>IFERROR(VLOOKUP(B36,Tableau[[Nom Prénom]:[Age]],3,FALSE)," ")</f>
        <v>Baugé</v>
      </c>
      <c r="E36" s="59" t="s">
        <v>167</v>
      </c>
      <c r="F36" s="56" t="str">
        <f>IFERROR(VLOOKUP(B36,Tableau[[Nom Prénom]:[Age]],5,FALSE)," ")</f>
        <v>U14</v>
      </c>
      <c r="G36" s="162">
        <v>91</v>
      </c>
      <c r="H36" s="210">
        <v>18</v>
      </c>
      <c r="I36" s="159"/>
      <c r="J36" s="159">
        <f>+Tableau3[[#This Row],[Ateliers]]+Tableau3[[#This Row],[Points]]</f>
        <v>18</v>
      </c>
      <c r="K36" s="161" t="s">
        <v>17</v>
      </c>
      <c r="L36" s="42" t="str">
        <f t="shared" si="6"/>
        <v xml:space="preserve"> </v>
      </c>
      <c r="M36" s="45">
        <f t="shared" si="7"/>
        <v>0</v>
      </c>
      <c r="N36" s="43" t="str">
        <f t="shared" si="8"/>
        <v xml:space="preserve"> </v>
      </c>
      <c r="O36" s="43">
        <f t="shared" si="9"/>
        <v>0</v>
      </c>
      <c r="P36" s="44">
        <f t="shared" si="10"/>
        <v>18</v>
      </c>
      <c r="Q36" s="46">
        <f t="shared" si="11"/>
        <v>15</v>
      </c>
    </row>
    <row r="37" spans="1:17">
      <c r="A37" s="54">
        <f>IFERROR(VLOOKUP(Tableau3[[#This Row],[Nom Prénom]],Tableau[[Nom Prénom]:[Age]],4,FALSE)," ")</f>
        <v>531696336</v>
      </c>
      <c r="B37" s="55" t="s">
        <v>123</v>
      </c>
      <c r="C37" s="54" t="str">
        <f>IFERROR(VLOOKUP(B37,Tableau[[Nom Prénom]:[Age]],2,FALSE)," ")</f>
        <v>G</v>
      </c>
      <c r="D37" s="54" t="str">
        <f>IFERROR(VLOOKUP(B37,Tableau[[Nom Prénom]:[Age]],3,FALSE)," ")</f>
        <v>Cholet</v>
      </c>
      <c r="E37" s="63" t="s">
        <v>20</v>
      </c>
      <c r="F37" s="56" t="str">
        <f>IFERROR(VLOOKUP(B37,Tableau[[Nom Prénom]:[Age]],5,FALSE)," ")</f>
        <v>U14</v>
      </c>
      <c r="G37" s="163">
        <v>91</v>
      </c>
      <c r="H37" s="210">
        <v>18</v>
      </c>
      <c r="I37" s="159"/>
      <c r="J37" s="159">
        <f>+Tableau3[[#This Row],[Ateliers]]+Tableau3[[#This Row],[Points]]</f>
        <v>18</v>
      </c>
      <c r="K37" s="161" t="s">
        <v>17</v>
      </c>
      <c r="L37" s="42" t="str">
        <f t="shared" si="6"/>
        <v xml:space="preserve"> </v>
      </c>
      <c r="M37" s="45">
        <f t="shared" si="7"/>
        <v>0</v>
      </c>
      <c r="N37" s="43" t="str">
        <f t="shared" si="8"/>
        <v xml:space="preserve"> </v>
      </c>
      <c r="O37" s="43">
        <f t="shared" si="9"/>
        <v>0</v>
      </c>
      <c r="P37" s="44">
        <f t="shared" si="10"/>
        <v>18</v>
      </c>
      <c r="Q37" s="46">
        <f t="shared" si="11"/>
        <v>15</v>
      </c>
    </row>
    <row r="38" spans="1:17">
      <c r="A38" s="54">
        <f>IFERROR(VLOOKUP(Tableau3[[#This Row],[Nom Prénom]],Tableau[[Nom Prénom]:[Age]],4,FALSE)," ")</f>
        <v>546775357</v>
      </c>
      <c r="B38" s="55" t="s">
        <v>199</v>
      </c>
      <c r="C38" s="54" t="str">
        <f>IFERROR(VLOOKUP(B38,Tableau[[Nom Prénom]:[Age]],2,FALSE)," ")</f>
        <v>F</v>
      </c>
      <c r="D38" s="54" t="str">
        <f>IFERROR(VLOOKUP(B38,Tableau[[Nom Prénom]:[Age]],3,FALSE)," ")</f>
        <v>Angers</v>
      </c>
      <c r="E38" s="61" t="s">
        <v>20</v>
      </c>
      <c r="F38" s="56" t="str">
        <f>IFERROR(VLOOKUP(B38,Tableau[[Nom Prénom]:[Age]],5,FALSE)," ")</f>
        <v>U14</v>
      </c>
      <c r="G38" s="162">
        <v>92</v>
      </c>
      <c r="H38" s="210">
        <v>16</v>
      </c>
      <c r="I38" s="159"/>
      <c r="J38" s="159">
        <f>+Tableau3[[#This Row],[Ateliers]]+Tableau3[[#This Row],[Points]]</f>
        <v>16</v>
      </c>
      <c r="K38" s="161" t="s">
        <v>17</v>
      </c>
      <c r="L38" s="42" t="str">
        <f t="shared" si="6"/>
        <v xml:space="preserve"> </v>
      </c>
      <c r="M38" s="45">
        <f t="shared" si="7"/>
        <v>0</v>
      </c>
      <c r="N38" s="43" t="str">
        <f t="shared" si="8"/>
        <v xml:space="preserve"> </v>
      </c>
      <c r="O38" s="43">
        <f t="shared" si="9"/>
        <v>0</v>
      </c>
      <c r="P38" s="44">
        <f t="shared" si="10"/>
        <v>16</v>
      </c>
      <c r="Q38" s="46">
        <f t="shared" si="11"/>
        <v>17</v>
      </c>
    </row>
    <row r="39" spans="1:17">
      <c r="A39" s="54">
        <f>IFERROR(VLOOKUP(Tableau3[[#This Row],[Nom Prénom]],Tableau[[Nom Prénom]:[Age]],4,FALSE)," ")</f>
        <v>45904291</v>
      </c>
      <c r="B39" s="55" t="s">
        <v>84</v>
      </c>
      <c r="C39" s="54" t="str">
        <f>IFERROR(VLOOKUP(B39,Tableau[[Nom Prénom]:[Age]],2,FALSE)," ")</f>
        <v>G</v>
      </c>
      <c r="D39" s="54" t="str">
        <f>IFERROR(VLOOKUP(B39,Tableau[[Nom Prénom]:[Age]],3,FALSE)," ")</f>
        <v>Cholet</v>
      </c>
      <c r="E39" s="59" t="s">
        <v>167</v>
      </c>
      <c r="F39" s="56" t="str">
        <f>IFERROR(VLOOKUP(B39,Tableau[[Nom Prénom]:[Age]],5,FALSE)," ")</f>
        <v>U14</v>
      </c>
      <c r="G39" s="163">
        <v>93</v>
      </c>
      <c r="H39" s="210">
        <v>15</v>
      </c>
      <c r="I39" s="159"/>
      <c r="J39" s="159">
        <f>+Tableau3[[#This Row],[Ateliers]]+Tableau3[[#This Row],[Points]]</f>
        <v>15</v>
      </c>
      <c r="K39" s="161" t="s">
        <v>17</v>
      </c>
      <c r="L39" s="42" t="str">
        <f t="shared" si="6"/>
        <v xml:space="preserve"> </v>
      </c>
      <c r="M39" s="42">
        <f t="shared" si="7"/>
        <v>0</v>
      </c>
      <c r="N39" s="43" t="str">
        <f t="shared" si="8"/>
        <v xml:space="preserve"> </v>
      </c>
      <c r="O39" s="43">
        <f t="shared" si="9"/>
        <v>0</v>
      </c>
      <c r="P39" s="44">
        <f t="shared" si="10"/>
        <v>15</v>
      </c>
      <c r="Q39" s="44">
        <f t="shared" si="11"/>
        <v>18</v>
      </c>
    </row>
    <row r="40" spans="1:17">
      <c r="A40" s="54">
        <f>IFERROR(VLOOKUP(Tableau3[[#This Row],[Nom Prénom]],Tableau[[Nom Prénom]:[Age]],4,FALSE)," ")</f>
        <v>539887268</v>
      </c>
      <c r="B40" s="55" t="s">
        <v>118</v>
      </c>
      <c r="C40" s="54" t="str">
        <f>IFERROR(VLOOKUP(B40,Tableau[[Nom Prénom]:[Age]],2,FALSE)," ")</f>
        <v>G</v>
      </c>
      <c r="D40" s="54" t="str">
        <f>IFERROR(VLOOKUP(B40,Tableau[[Nom Prénom]:[Age]],3,FALSE)," ")</f>
        <v>Anjou</v>
      </c>
      <c r="E40" s="63" t="s">
        <v>20</v>
      </c>
      <c r="F40" s="56" t="str">
        <f>IFERROR(VLOOKUP(B40,Tableau[[Nom Prénom]:[Age]],5,FALSE)," ")</f>
        <v>U16</v>
      </c>
      <c r="G40" s="162">
        <v>95</v>
      </c>
      <c r="H40" s="210">
        <v>14</v>
      </c>
      <c r="I40" s="159"/>
      <c r="J40" s="159">
        <f>+Tableau3[[#This Row],[Ateliers]]+Tableau3[[#This Row],[Points]]</f>
        <v>14</v>
      </c>
      <c r="K40" s="161" t="s">
        <v>17</v>
      </c>
      <c r="L40" s="42" t="str">
        <f t="shared" si="6"/>
        <v xml:space="preserve"> </v>
      </c>
      <c r="M40" s="45">
        <f t="shared" si="7"/>
        <v>0</v>
      </c>
      <c r="N40" s="43" t="str">
        <f t="shared" si="8"/>
        <v xml:space="preserve"> </v>
      </c>
      <c r="O40" s="43">
        <f t="shared" si="9"/>
        <v>0</v>
      </c>
      <c r="P40" s="44">
        <f t="shared" si="10"/>
        <v>14</v>
      </c>
      <c r="Q40" s="46">
        <f t="shared" si="11"/>
        <v>19</v>
      </c>
    </row>
    <row r="41" spans="1:17">
      <c r="A41" s="54">
        <f>IFERROR(VLOOKUP(Tableau3[[#This Row],[Nom Prénom]],Tableau[[Nom Prénom]:[Age]],4,FALSE)," ")</f>
        <v>41330350</v>
      </c>
      <c r="B41" s="55" t="s">
        <v>198</v>
      </c>
      <c r="C41" s="54" t="str">
        <f>IFERROR(VLOOKUP(B41,Tableau[[Nom Prénom]:[Age]],2,FALSE)," ")</f>
        <v>G</v>
      </c>
      <c r="D41" s="54" t="str">
        <f>IFERROR(VLOOKUP(B41,Tableau[[Nom Prénom]:[Age]],3,FALSE)," ")</f>
        <v>Angers</v>
      </c>
      <c r="E41" s="63" t="s">
        <v>167</v>
      </c>
      <c r="F41" s="56" t="str">
        <f>IFERROR(VLOOKUP(B41,Tableau[[Nom Prénom]:[Age]],5,FALSE)," ")</f>
        <v>U10</v>
      </c>
      <c r="G41" s="163">
        <v>99</v>
      </c>
      <c r="H41" s="210">
        <v>13</v>
      </c>
      <c r="I41" s="159"/>
      <c r="J41" s="159">
        <f>+Tableau3[[#This Row],[Ateliers]]+Tableau3[[#This Row],[Points]]</f>
        <v>13</v>
      </c>
      <c r="K41" s="161" t="s">
        <v>17</v>
      </c>
      <c r="L41" s="42" t="str">
        <f t="shared" si="6"/>
        <v xml:space="preserve"> </v>
      </c>
      <c r="M41" s="45">
        <f t="shared" si="7"/>
        <v>0</v>
      </c>
      <c r="N41" s="43" t="str">
        <f t="shared" si="8"/>
        <v xml:space="preserve"> </v>
      </c>
      <c r="O41" s="43">
        <f t="shared" si="9"/>
        <v>0</v>
      </c>
      <c r="P41" s="44">
        <f t="shared" si="10"/>
        <v>13</v>
      </c>
      <c r="Q41" s="46">
        <f t="shared" si="11"/>
        <v>20</v>
      </c>
    </row>
    <row r="42" spans="1:17">
      <c r="A42" s="54">
        <f>IFERROR(VLOOKUP(Tableau3[[#This Row],[Nom Prénom]],Tableau[[Nom Prénom]:[Age]],4,FALSE)," ")</f>
        <v>530590344</v>
      </c>
      <c r="B42" s="55" t="s">
        <v>180</v>
      </c>
      <c r="C42" s="54" t="str">
        <f>IFERROR(VLOOKUP(B42,Tableau[[Nom Prénom]:[Age]],2,FALSE)," ")</f>
        <v>G</v>
      </c>
      <c r="D42" s="54" t="str">
        <f>IFERROR(VLOOKUP(B42,Tableau[[Nom Prénom]:[Age]],3,FALSE)," ")</f>
        <v>Angers</v>
      </c>
      <c r="E42" s="61" t="s">
        <v>166</v>
      </c>
      <c r="F42" s="56" t="str">
        <f>IFERROR(VLOOKUP(B42,Tableau[[Nom Prénom]:[Age]],5,FALSE)," ")</f>
        <v>U14</v>
      </c>
      <c r="G42" s="57">
        <v>101</v>
      </c>
      <c r="H42" s="210">
        <v>12</v>
      </c>
      <c r="I42" s="159"/>
      <c r="J42" s="159">
        <f>+Tableau3[[#This Row],[Ateliers]]+Tableau3[[#This Row],[Points]]</f>
        <v>12</v>
      </c>
      <c r="K42" s="161" t="s">
        <v>17</v>
      </c>
      <c r="L42" s="42" t="str">
        <f t="shared" si="6"/>
        <v xml:space="preserve"> </v>
      </c>
      <c r="M42" s="45">
        <f t="shared" si="7"/>
        <v>0</v>
      </c>
      <c r="N42" s="43" t="str">
        <f t="shared" si="8"/>
        <v xml:space="preserve"> </v>
      </c>
      <c r="O42" s="43">
        <f t="shared" si="9"/>
        <v>0</v>
      </c>
      <c r="P42" s="44">
        <f t="shared" si="10"/>
        <v>12</v>
      </c>
      <c r="Q42" s="46">
        <f t="shared" si="11"/>
        <v>21</v>
      </c>
    </row>
    <row r="43" spans="1:17">
      <c r="A43" s="54">
        <f>IFERROR(VLOOKUP(Tableau3[[#This Row],[Nom Prénom]],Tableau[[Nom Prénom]:[Age]],4,FALSE)," ")</f>
        <v>537476358</v>
      </c>
      <c r="B43" s="55" t="s">
        <v>204</v>
      </c>
      <c r="C43" s="54" t="str">
        <f>IFERROR(VLOOKUP(B43,Tableau[[Nom Prénom]:[Age]],2,FALSE)," ")</f>
        <v>G</v>
      </c>
      <c r="D43" s="54" t="str">
        <f>IFERROR(VLOOKUP(B43,Tableau[[Nom Prénom]:[Age]],3,FALSE)," ")</f>
        <v>Cholet</v>
      </c>
      <c r="E43" s="61" t="s">
        <v>168</v>
      </c>
      <c r="F43" s="56" t="str">
        <f>IFERROR(VLOOKUP(B43,Tableau[[Nom Prénom]:[Age]],5,FALSE)," ")</f>
        <v>U10</v>
      </c>
      <c r="G43" s="57">
        <v>102</v>
      </c>
      <c r="H43" s="210">
        <v>11</v>
      </c>
      <c r="I43" s="159"/>
      <c r="J43" s="159">
        <f>+Tableau3[[#This Row],[Ateliers]]+Tableau3[[#This Row],[Points]]</f>
        <v>11</v>
      </c>
      <c r="K43" s="160" t="s">
        <v>17</v>
      </c>
      <c r="L43" s="42" t="str">
        <f t="shared" si="6"/>
        <v xml:space="preserve"> </v>
      </c>
      <c r="M43" s="45">
        <f t="shared" si="7"/>
        <v>0</v>
      </c>
      <c r="N43" s="43" t="str">
        <f t="shared" si="8"/>
        <v xml:space="preserve"> </v>
      </c>
      <c r="O43" s="43">
        <f t="shared" si="9"/>
        <v>0</v>
      </c>
      <c r="P43" s="44">
        <f t="shared" si="10"/>
        <v>11</v>
      </c>
      <c r="Q43" s="46">
        <f t="shared" si="11"/>
        <v>22</v>
      </c>
    </row>
    <row r="44" spans="1:17">
      <c r="A44" s="54">
        <f>IFERROR(VLOOKUP(Tableau3[[#This Row],[Nom Prénom]],Tableau[[Nom Prénom]:[Age]],4,FALSE)," ")</f>
        <v>532473324</v>
      </c>
      <c r="B44" s="55" t="s">
        <v>97</v>
      </c>
      <c r="C44" s="54" t="str">
        <f>IFERROR(VLOOKUP(B44,Tableau[[Nom Prénom]:[Age]],2,FALSE)," ")</f>
        <v>G</v>
      </c>
      <c r="D44" s="54" t="str">
        <f>IFERROR(VLOOKUP(B44,Tableau[[Nom Prénom]:[Age]],3,FALSE)," ")</f>
        <v>Cholet</v>
      </c>
      <c r="E44" s="59" t="s">
        <v>167</v>
      </c>
      <c r="F44" s="56" t="str">
        <f>IFERROR(VLOOKUP(B44,Tableau[[Nom Prénom]:[Age]],5,FALSE)," ")</f>
        <v>U10</v>
      </c>
      <c r="G44" s="57">
        <v>103</v>
      </c>
      <c r="H44" s="210">
        <v>10</v>
      </c>
      <c r="I44" s="159"/>
      <c r="J44" s="159">
        <f>+Tableau3[[#This Row],[Ateliers]]+Tableau3[[#This Row],[Points]]</f>
        <v>10</v>
      </c>
      <c r="K44" s="161" t="s">
        <v>17</v>
      </c>
      <c r="L44" s="42" t="str">
        <f t="shared" si="6"/>
        <v xml:space="preserve"> </v>
      </c>
      <c r="M44" s="45">
        <f t="shared" si="7"/>
        <v>0</v>
      </c>
      <c r="N44" s="43" t="str">
        <f t="shared" si="8"/>
        <v xml:space="preserve"> </v>
      </c>
      <c r="O44" s="43">
        <f t="shared" si="9"/>
        <v>0</v>
      </c>
      <c r="P44" s="44">
        <f t="shared" si="10"/>
        <v>10</v>
      </c>
      <c r="Q44" s="46">
        <f t="shared" si="11"/>
        <v>23</v>
      </c>
    </row>
    <row r="45" spans="1:17">
      <c r="A45" s="54">
        <f>IFERROR(VLOOKUP(Tableau3[[#This Row],[Nom Prénom]],Tableau[[Nom Prénom]:[Age]],4,FALSE)," ")</f>
        <v>3260288</v>
      </c>
      <c r="B45" s="55" t="s">
        <v>34</v>
      </c>
      <c r="C45" s="54" t="str">
        <f>IFERROR(VLOOKUP(B45,Tableau[[Nom Prénom]:[Age]],2,FALSE)," ")</f>
        <v>G</v>
      </c>
      <c r="D45" s="54" t="str">
        <f>IFERROR(VLOOKUP(B45,Tableau[[Nom Prénom]:[Age]],3,FALSE)," ")</f>
        <v>Baugé</v>
      </c>
      <c r="E45" s="59" t="s">
        <v>168</v>
      </c>
      <c r="F45" s="56" t="str">
        <f>IFERROR(VLOOKUP(B45,Tableau[[Nom Prénom]:[Age]],5,FALSE)," ")</f>
        <v>U12</v>
      </c>
      <c r="G45" s="57">
        <v>108</v>
      </c>
      <c r="H45" s="210">
        <v>9</v>
      </c>
      <c r="I45" s="159"/>
      <c r="J45" s="159">
        <f>+Tableau3[[#This Row],[Ateliers]]+Tableau3[[#This Row],[Points]]</f>
        <v>9</v>
      </c>
      <c r="K45" s="161" t="s">
        <v>17</v>
      </c>
      <c r="L45" s="42" t="str">
        <f t="shared" si="6"/>
        <v xml:space="preserve"> </v>
      </c>
      <c r="M45" s="45">
        <f t="shared" si="7"/>
        <v>0</v>
      </c>
      <c r="N45" s="43" t="str">
        <f t="shared" si="8"/>
        <v xml:space="preserve"> </v>
      </c>
      <c r="O45" s="43">
        <f t="shared" si="9"/>
        <v>0</v>
      </c>
      <c r="P45" s="44">
        <f t="shared" si="10"/>
        <v>9</v>
      </c>
      <c r="Q45" s="46">
        <f t="shared" si="11"/>
        <v>24</v>
      </c>
    </row>
    <row r="46" spans="1:17">
      <c r="A46" s="54">
        <f>IFERROR(VLOOKUP(Tableau3[[#This Row],[Nom Prénom]],Tableau[[Nom Prénom]:[Age]],4,FALSE)," ")</f>
        <v>534946328</v>
      </c>
      <c r="B46" s="55" t="s">
        <v>235</v>
      </c>
      <c r="C46" s="54" t="str">
        <f>IFERROR(VLOOKUP(B46,Tableau[[Nom Prénom]:[Age]],2,FALSE)," ")</f>
        <v>G</v>
      </c>
      <c r="D46" s="54" t="str">
        <f>IFERROR(VLOOKUP(B46,Tableau[[Nom Prénom]:[Age]],3,FALSE)," ")</f>
        <v>St Sylvain</v>
      </c>
      <c r="E46" s="61" t="s">
        <v>166</v>
      </c>
      <c r="F46" s="56" t="str">
        <f>IFERROR(VLOOKUP(B46,Tableau[[Nom Prénom]:[Age]],5,FALSE)," ")</f>
        <v>U12</v>
      </c>
      <c r="G46" s="57">
        <v>110</v>
      </c>
      <c r="H46" s="210">
        <v>8</v>
      </c>
      <c r="I46" s="159"/>
      <c r="J46" s="159">
        <f>+Tableau3[[#This Row],[Ateliers]]+Tableau3[[#This Row],[Points]]</f>
        <v>8</v>
      </c>
      <c r="K46" s="160" t="s">
        <v>17</v>
      </c>
      <c r="L46" s="42" t="str">
        <f t="shared" si="6"/>
        <v xml:space="preserve"> </v>
      </c>
      <c r="M46" s="45">
        <f t="shared" si="7"/>
        <v>0</v>
      </c>
      <c r="N46" s="43" t="str">
        <f t="shared" si="8"/>
        <v xml:space="preserve"> </v>
      </c>
      <c r="O46" s="43">
        <f t="shared" si="9"/>
        <v>0</v>
      </c>
      <c r="P46" s="44">
        <f t="shared" si="10"/>
        <v>8</v>
      </c>
      <c r="Q46" s="46">
        <f t="shared" si="11"/>
        <v>25</v>
      </c>
    </row>
    <row r="47" spans="1:17">
      <c r="A47" s="54">
        <f>IFERROR(VLOOKUP(Tableau3[[#This Row],[Nom Prénom]],Tableau[[Nom Prénom]:[Age]],4,FALSE)," ")</f>
        <v>42371360</v>
      </c>
      <c r="B47" s="55" t="s">
        <v>231</v>
      </c>
      <c r="C47" s="54" t="str">
        <f>IFERROR(VLOOKUP(B47,Tableau[[Nom Prénom]:[Age]],2,FALSE)," ")</f>
        <v>F</v>
      </c>
      <c r="D47" s="54" t="str">
        <f>IFERROR(VLOOKUP(B47,Tableau[[Nom Prénom]:[Age]],3,FALSE)," ")</f>
        <v>St Sylvain</v>
      </c>
      <c r="E47" s="63" t="s">
        <v>20</v>
      </c>
      <c r="F47" s="56" t="str">
        <f>IFERROR(VLOOKUP(B47,Tableau[[Nom Prénom]:[Age]],5,FALSE)," ")</f>
        <v>U10</v>
      </c>
      <c r="G47" s="57">
        <v>111</v>
      </c>
      <c r="H47" s="210">
        <v>7</v>
      </c>
      <c r="I47" s="159"/>
      <c r="J47" s="159">
        <f>+Tableau3[[#This Row],[Ateliers]]+Tableau3[[#This Row],[Points]]</f>
        <v>7</v>
      </c>
      <c r="K47" s="161" t="s">
        <v>17</v>
      </c>
      <c r="L47" s="42" t="str">
        <f t="shared" si="6"/>
        <v xml:space="preserve"> </v>
      </c>
      <c r="M47" s="45">
        <f t="shared" si="7"/>
        <v>0</v>
      </c>
      <c r="N47" s="43" t="str">
        <f t="shared" si="8"/>
        <v xml:space="preserve"> </v>
      </c>
      <c r="O47" s="43">
        <f t="shared" si="9"/>
        <v>0</v>
      </c>
      <c r="P47" s="44">
        <f t="shared" si="10"/>
        <v>7</v>
      </c>
      <c r="Q47" s="46">
        <f t="shared" si="11"/>
        <v>26</v>
      </c>
    </row>
    <row r="48" spans="1:17">
      <c r="A48" s="54">
        <f>IFERROR(VLOOKUP(Tableau3[[#This Row],[Nom Prénom]],Tableau[[Nom Prénom]:[Age]],4,FALSE)," ")</f>
        <v>534950322</v>
      </c>
      <c r="B48" s="55" t="s">
        <v>103</v>
      </c>
      <c r="C48" s="54" t="str">
        <f>IFERROR(VLOOKUP(B48,Tableau[[Nom Prénom]:[Age]],2,FALSE)," ")</f>
        <v>G</v>
      </c>
      <c r="D48" s="54" t="str">
        <f>IFERROR(VLOOKUP(B48,Tableau[[Nom Prénom]:[Age]],3,FALSE)," ")</f>
        <v>St Sylvain</v>
      </c>
      <c r="E48" s="59" t="s">
        <v>166</v>
      </c>
      <c r="F48" s="56" t="str">
        <f>IFERROR(VLOOKUP(B48,Tableau[[Nom Prénom]:[Age]],5,FALSE)," ")</f>
        <v>U12</v>
      </c>
      <c r="G48" s="57">
        <v>111</v>
      </c>
      <c r="H48" s="210">
        <v>7</v>
      </c>
      <c r="I48" s="159"/>
      <c r="J48" s="159">
        <f>+Tableau3[[#This Row],[Ateliers]]+Tableau3[[#This Row],[Points]]</f>
        <v>7</v>
      </c>
      <c r="K48" s="160" t="s">
        <v>17</v>
      </c>
      <c r="L48" s="42" t="str">
        <f t="shared" si="6"/>
        <v xml:space="preserve"> </v>
      </c>
      <c r="M48" s="45">
        <f t="shared" si="7"/>
        <v>0</v>
      </c>
      <c r="N48" s="43" t="str">
        <f t="shared" si="8"/>
        <v xml:space="preserve"> </v>
      </c>
      <c r="O48" s="43">
        <f t="shared" si="9"/>
        <v>0</v>
      </c>
      <c r="P48" s="44">
        <f t="shared" si="10"/>
        <v>7</v>
      </c>
      <c r="Q48" s="46">
        <f t="shared" si="11"/>
        <v>26</v>
      </c>
    </row>
    <row r="49" spans="1:17">
      <c r="A49" s="54">
        <f>IFERROR(VLOOKUP(Tableau3[[#This Row],[Nom Prénom]],Tableau[[Nom Prénom]:[Age]],4,FALSE)," ")</f>
        <v>46088367</v>
      </c>
      <c r="B49" s="55" t="s">
        <v>224</v>
      </c>
      <c r="C49" s="54" t="str">
        <f>IFERROR(VLOOKUP(B49,Tableau[[Nom Prénom]:[Age]],2,FALSE)," ")</f>
        <v>G</v>
      </c>
      <c r="D49" s="54" t="str">
        <f>IFERROR(VLOOKUP(B49,Tableau[[Nom Prénom]:[Age]],3,FALSE)," ")</f>
        <v>Baugé</v>
      </c>
      <c r="E49" s="59" t="s">
        <v>167</v>
      </c>
      <c r="F49" s="56" t="str">
        <f>IFERROR(VLOOKUP(B49,Tableau[[Nom Prénom]:[Age]],5,FALSE)," ")</f>
        <v>U14</v>
      </c>
      <c r="G49" s="57">
        <v>112</v>
      </c>
      <c r="H49" s="210">
        <v>5</v>
      </c>
      <c r="I49" s="159"/>
      <c r="J49" s="159">
        <f>+Tableau3[[#This Row],[Ateliers]]+Tableau3[[#This Row],[Points]]</f>
        <v>5</v>
      </c>
      <c r="K49" s="161" t="s">
        <v>17</v>
      </c>
      <c r="L49" s="42" t="str">
        <f t="shared" si="6"/>
        <v xml:space="preserve"> </v>
      </c>
      <c r="M49" s="42">
        <f t="shared" si="7"/>
        <v>0</v>
      </c>
      <c r="N49" s="43" t="str">
        <f t="shared" si="8"/>
        <v xml:space="preserve"> </v>
      </c>
      <c r="O49" s="43">
        <f t="shared" si="9"/>
        <v>0</v>
      </c>
      <c r="P49" s="44">
        <f t="shared" si="10"/>
        <v>5</v>
      </c>
      <c r="Q49" s="44">
        <f t="shared" si="11"/>
        <v>28</v>
      </c>
    </row>
    <row r="50" spans="1:17">
      <c r="A50" s="54">
        <f>IFERROR(VLOOKUP(Tableau3[[#This Row],[Nom Prénom]],Tableau[[Nom Prénom]:[Age]],4,FALSE)," ")</f>
        <v>540340354</v>
      </c>
      <c r="B50" s="55" t="s">
        <v>216</v>
      </c>
      <c r="C50" s="54" t="str">
        <f>IFERROR(VLOOKUP(B50,Tableau[[Nom Prénom]:[Age]],2,FALSE)," ")</f>
        <v>G</v>
      </c>
      <c r="D50" s="54" t="str">
        <f>IFERROR(VLOOKUP(B50,Tableau[[Nom Prénom]:[Age]],3,FALSE)," ")</f>
        <v>St Sylvain</v>
      </c>
      <c r="E50" s="63" t="s">
        <v>167</v>
      </c>
      <c r="F50" s="56" t="str">
        <f>IFERROR(VLOOKUP(B50,Tableau[[Nom Prénom]:[Age]],5,FALSE)," ")</f>
        <v>U10</v>
      </c>
      <c r="G50" s="64">
        <v>114</v>
      </c>
      <c r="H50" s="210">
        <v>4</v>
      </c>
      <c r="I50" s="159"/>
      <c r="J50" s="159">
        <f>+Tableau3[[#This Row],[Ateliers]]+Tableau3[[#This Row],[Points]]</f>
        <v>4</v>
      </c>
      <c r="K50" s="161" t="s">
        <v>17</v>
      </c>
      <c r="L50" s="42" t="str">
        <f t="shared" si="6"/>
        <v xml:space="preserve"> </v>
      </c>
      <c r="M50" s="42">
        <f t="shared" si="7"/>
        <v>0</v>
      </c>
      <c r="N50" s="43" t="str">
        <f t="shared" si="8"/>
        <v xml:space="preserve"> </v>
      </c>
      <c r="O50" s="43">
        <f t="shared" si="9"/>
        <v>0</v>
      </c>
      <c r="P50" s="44">
        <f t="shared" si="10"/>
        <v>4</v>
      </c>
      <c r="Q50" s="44">
        <f t="shared" si="11"/>
        <v>29</v>
      </c>
    </row>
    <row r="51" spans="1:17">
      <c r="A51" s="54">
        <f>IFERROR(VLOOKUP(Tableau3[[#This Row],[Nom Prénom]],Tableau[[Nom Prénom]:[Age]],4,FALSE)," ")</f>
        <v>519139372</v>
      </c>
      <c r="B51" s="55" t="s">
        <v>246</v>
      </c>
      <c r="C51" s="54" t="str">
        <f>IFERROR(VLOOKUP(B51,Tableau[[Nom Prénom]:[Age]],2,FALSE)," ")</f>
        <v>G</v>
      </c>
      <c r="D51" s="54" t="str">
        <f>IFERROR(VLOOKUP(B51,Tableau[[Nom Prénom]:[Age]],3,FALSE)," ")</f>
        <v>St Sylvain</v>
      </c>
      <c r="E51" s="59" t="s">
        <v>167</v>
      </c>
      <c r="F51" s="56" t="str">
        <f>IFERROR(VLOOKUP(B51,Tableau[[Nom Prénom]:[Age]],5,FALSE)," ")</f>
        <v>U14</v>
      </c>
      <c r="G51" s="64">
        <v>117</v>
      </c>
      <c r="H51" s="210">
        <v>3</v>
      </c>
      <c r="I51" s="159"/>
      <c r="J51" s="159">
        <f>+Tableau3[[#This Row],[Ateliers]]+Tableau3[[#This Row],[Points]]</f>
        <v>3</v>
      </c>
      <c r="K51" s="161" t="s">
        <v>17</v>
      </c>
      <c r="L51" s="42" t="str">
        <f t="shared" si="6"/>
        <v xml:space="preserve"> </v>
      </c>
      <c r="M51" s="42">
        <f t="shared" si="7"/>
        <v>0</v>
      </c>
      <c r="N51" s="43" t="str">
        <f t="shared" si="8"/>
        <v xml:space="preserve"> </v>
      </c>
      <c r="O51" s="43">
        <f t="shared" si="9"/>
        <v>0</v>
      </c>
      <c r="P51" s="44">
        <f t="shared" si="10"/>
        <v>3</v>
      </c>
      <c r="Q51" s="44">
        <f t="shared" si="11"/>
        <v>30</v>
      </c>
    </row>
    <row r="52" spans="1:17">
      <c r="A52" s="54">
        <f>IFERROR(VLOOKUP(Tableau3[[#This Row],[Nom Prénom]],Tableau[[Nom Prénom]:[Age]],4,FALSE)," ")</f>
        <v>534595350</v>
      </c>
      <c r="B52" s="55" t="s">
        <v>230</v>
      </c>
      <c r="C52" s="54" t="str">
        <f>IFERROR(VLOOKUP(B52,'Liste joueur'!B:C,2,FALSE)," ")</f>
        <v>G</v>
      </c>
      <c r="D52" s="54" t="str">
        <f>IFERROR(VLOOKUP(B52,Tableau[[Nom Prénom]:[Age]],3,FALSE)," ")</f>
        <v>Angers La Perrière</v>
      </c>
      <c r="E52" s="59" t="s">
        <v>20</v>
      </c>
      <c r="F52" s="56" t="str">
        <f>IFERROR(VLOOKUP(B52,Tableau[[Nom Prénom]:[Age]],5,FALSE)," ")</f>
        <v>U12</v>
      </c>
      <c r="G52" s="64">
        <v>118</v>
      </c>
      <c r="H52" s="210">
        <v>2</v>
      </c>
      <c r="I52" s="159"/>
      <c r="J52" s="159">
        <f>+Tableau3[[#This Row],[Ateliers]]+Tableau3[[#This Row],[Points]]</f>
        <v>2</v>
      </c>
      <c r="K52" s="161" t="s">
        <v>17</v>
      </c>
      <c r="L52" s="42" t="str">
        <f t="shared" si="6"/>
        <v xml:space="preserve"> </v>
      </c>
      <c r="M52" s="45">
        <f t="shared" si="7"/>
        <v>0</v>
      </c>
      <c r="N52" s="43" t="str">
        <f t="shared" si="8"/>
        <v xml:space="preserve"> </v>
      </c>
      <c r="O52" s="43">
        <f t="shared" si="9"/>
        <v>0</v>
      </c>
      <c r="P52" s="44">
        <f t="shared" si="10"/>
        <v>2</v>
      </c>
      <c r="Q52" s="46">
        <f t="shared" si="11"/>
        <v>31</v>
      </c>
    </row>
    <row r="53" spans="1:17">
      <c r="A53" s="54">
        <f>IFERROR(VLOOKUP(Tableau3[[#This Row],[Nom Prénom]],Tableau[[Nom Prénom]:[Age]],4,FALSE)," ")</f>
        <v>542924372</v>
      </c>
      <c r="B53" s="55" t="s">
        <v>280</v>
      </c>
      <c r="C53" s="54" t="str">
        <f>IFERROR(VLOOKUP(B53,Tableau[[Nom Prénom]:[Age]],2,FALSE)," ")</f>
        <v>G</v>
      </c>
      <c r="D53" s="54" t="str">
        <f>IFERROR(VLOOKUP(B53,Tableau[[Nom Prénom]:[Age]],3,FALSE)," ")</f>
        <v>Cholet</v>
      </c>
      <c r="E53" s="59" t="s">
        <v>167</v>
      </c>
      <c r="F53" s="56">
        <f>IFERROR(VLOOKUP(B53,Tableau[[Nom Prénom]:[Age]],5,FALSE)," ")</f>
        <v>0</v>
      </c>
      <c r="G53" s="57">
        <v>126</v>
      </c>
      <c r="H53" s="210">
        <v>1</v>
      </c>
      <c r="I53" s="159"/>
      <c r="J53" s="159">
        <f>+Tableau3[[#This Row],[Ateliers]]+Tableau3[[#This Row],[Points]]</f>
        <v>1</v>
      </c>
      <c r="K53" s="161" t="s">
        <v>17</v>
      </c>
      <c r="L53" s="42" t="str">
        <f t="shared" si="6"/>
        <v xml:space="preserve"> </v>
      </c>
      <c r="M53" s="45">
        <f t="shared" si="7"/>
        <v>0</v>
      </c>
      <c r="N53" s="43" t="str">
        <f t="shared" si="8"/>
        <v xml:space="preserve"> </v>
      </c>
      <c r="O53" s="43">
        <f t="shared" si="9"/>
        <v>0</v>
      </c>
      <c r="P53" s="44">
        <f t="shared" si="10"/>
        <v>1</v>
      </c>
      <c r="Q53" s="46">
        <f t="shared" si="11"/>
        <v>32</v>
      </c>
    </row>
    <row r="54" spans="1:17">
      <c r="A54" s="54" t="str">
        <f>IFERROR(VLOOKUP(Tableau3[[#This Row],[Nom Prénom]],Tableau[[Nom Prénom]:[Age]],4,FALSE)," ")</f>
        <v xml:space="preserve"> </v>
      </c>
      <c r="B54" s="55"/>
      <c r="C54" s="54" t="str">
        <f>IFERROR(VLOOKUP(B54,Tableau[[Nom Prénom]:[Age]],2,FALSE)," ")</f>
        <v xml:space="preserve"> </v>
      </c>
      <c r="D54" s="54" t="str">
        <f>IFERROR(VLOOKUP(B54,Tableau[[Nom Prénom]:[Age]],3,FALSE)," ")</f>
        <v xml:space="preserve"> </v>
      </c>
      <c r="E54" s="59" t="s">
        <v>20</v>
      </c>
      <c r="F54" s="56" t="str">
        <f>IFERROR(VLOOKUP(B54,Tableau[[Nom Prénom]:[Age]],5,FALSE)," ")</f>
        <v xml:space="preserve"> </v>
      </c>
      <c r="G54" s="57"/>
      <c r="H54" s="159"/>
      <c r="I54" s="159"/>
      <c r="J54" s="159">
        <f>+Tableau3[[#This Row],[Ateliers]]+Tableau3[[#This Row],[Points]]</f>
        <v>0</v>
      </c>
      <c r="K54" s="161" t="s">
        <v>17</v>
      </c>
      <c r="L54" s="42" t="str">
        <f t="shared" si="6"/>
        <v xml:space="preserve"> </v>
      </c>
      <c r="M54" s="45">
        <f t="shared" si="7"/>
        <v>0</v>
      </c>
      <c r="N54" s="43" t="str">
        <f t="shared" si="8"/>
        <v xml:space="preserve"> </v>
      </c>
      <c r="O54" s="43">
        <f t="shared" si="9"/>
        <v>0</v>
      </c>
      <c r="P54" s="44">
        <f t="shared" si="10"/>
        <v>0</v>
      </c>
      <c r="Q54" s="46">
        <f t="shared" si="11"/>
        <v>33</v>
      </c>
    </row>
    <row r="55" spans="1:17">
      <c r="A55" s="54" t="str">
        <f>IFERROR(VLOOKUP(Tableau3[[#This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61" t="s">
        <v>168</v>
      </c>
      <c r="F55" s="56" t="str">
        <f>IFERROR(VLOOKUP(B55,Tableau[[Nom Prénom]:[Age]],5,FALSE)," ")</f>
        <v xml:space="preserve"> </v>
      </c>
      <c r="G55" s="57"/>
      <c r="H55" s="159"/>
      <c r="I55" s="159"/>
      <c r="J55" s="159">
        <f>+Tableau3[[#This Row],[Ateliers]]+Tableau3[[#This Row],[Points]]</f>
        <v>0</v>
      </c>
      <c r="K55" s="160" t="s">
        <v>17</v>
      </c>
      <c r="L55" s="42" t="str">
        <f t="shared" si="6"/>
        <v xml:space="preserve"> </v>
      </c>
      <c r="M55" s="42">
        <f t="shared" si="7"/>
        <v>0</v>
      </c>
      <c r="N55" s="43" t="str">
        <f t="shared" si="8"/>
        <v xml:space="preserve"> </v>
      </c>
      <c r="O55" s="43">
        <f t="shared" si="9"/>
        <v>0</v>
      </c>
      <c r="P55" s="44">
        <f t="shared" si="10"/>
        <v>0</v>
      </c>
      <c r="Q55" s="44">
        <f t="shared" si="11"/>
        <v>33</v>
      </c>
    </row>
    <row r="56" spans="1:17">
      <c r="A56" s="54" t="str">
        <f>IFERROR(VLOOKUP(Tableau3[[#This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63" t="s">
        <v>167</v>
      </c>
      <c r="F56" s="56" t="str">
        <f>IFERROR(VLOOKUP(B56,Tableau[[Nom Prénom]:[Age]],5,FALSE)," ")</f>
        <v xml:space="preserve"> </v>
      </c>
      <c r="G56" s="64"/>
      <c r="H56" s="159"/>
      <c r="I56" s="159"/>
      <c r="J56" s="159">
        <f>+Tableau3[[#This Row],[Ateliers]]+Tableau3[[#This Row],[Points]]</f>
        <v>0</v>
      </c>
      <c r="K56" s="161" t="s">
        <v>17</v>
      </c>
      <c r="L56" s="42" t="str">
        <f t="shared" si="6"/>
        <v xml:space="preserve"> </v>
      </c>
      <c r="M56" s="45">
        <f t="shared" si="7"/>
        <v>0</v>
      </c>
      <c r="N56" s="43" t="str">
        <f t="shared" si="8"/>
        <v xml:space="preserve"> </v>
      </c>
      <c r="O56" s="43">
        <f t="shared" si="9"/>
        <v>0</v>
      </c>
      <c r="P56" s="44">
        <f t="shared" si="10"/>
        <v>0</v>
      </c>
      <c r="Q56" s="46">
        <f t="shared" si="11"/>
        <v>33</v>
      </c>
    </row>
    <row r="57" spans="1:17">
      <c r="A57" s="54" t="str">
        <f>IFERROR(VLOOKUP(Tableau3[[#This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59" t="s">
        <v>167</v>
      </c>
      <c r="F57" s="56" t="str">
        <f>IFERROR(VLOOKUP(B57,Tableau[[Nom Prénom]:[Age]],5,FALSE)," ")</f>
        <v xml:space="preserve"> </v>
      </c>
      <c r="G57" s="64"/>
      <c r="H57" s="159"/>
      <c r="I57" s="159"/>
      <c r="J57" s="159">
        <f>+Tableau3[[#This Row],[Ateliers]]+Tableau3[[#This Row],[Points]]</f>
        <v>0</v>
      </c>
      <c r="K57" s="161" t="s">
        <v>17</v>
      </c>
      <c r="L57" s="42" t="str">
        <f t="shared" si="6"/>
        <v xml:space="preserve"> </v>
      </c>
      <c r="M57" s="45">
        <f t="shared" si="7"/>
        <v>0</v>
      </c>
      <c r="N57" s="43" t="str">
        <f t="shared" si="8"/>
        <v xml:space="preserve"> </v>
      </c>
      <c r="O57" s="43">
        <f t="shared" si="9"/>
        <v>0</v>
      </c>
      <c r="P57" s="44">
        <f t="shared" si="10"/>
        <v>0</v>
      </c>
      <c r="Q57" s="46">
        <f t="shared" si="11"/>
        <v>33</v>
      </c>
    </row>
    <row r="58" spans="1:17">
      <c r="A58" s="54" t="str">
        <f>IFERROR(VLOOKUP(Tableau3[[#This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59" t="s">
        <v>168</v>
      </c>
      <c r="F58" s="56" t="str">
        <f>IFERROR(VLOOKUP(B58,Tableau[[Nom Prénom]:[Age]],5,FALSE)," ")</f>
        <v xml:space="preserve"> </v>
      </c>
      <c r="G58" s="64"/>
      <c r="H58" s="159"/>
      <c r="I58" s="159"/>
      <c r="J58" s="159">
        <f>+Tableau3[[#This Row],[Ateliers]]+Tableau3[[#This Row],[Points]]</f>
        <v>0</v>
      </c>
      <c r="K58" s="161" t="s">
        <v>17</v>
      </c>
      <c r="L58" s="42" t="str">
        <f t="shared" si="6"/>
        <v xml:space="preserve"> </v>
      </c>
      <c r="M58" s="45">
        <f t="shared" si="7"/>
        <v>0</v>
      </c>
      <c r="N58" s="43" t="str">
        <f t="shared" si="8"/>
        <v xml:space="preserve"> </v>
      </c>
      <c r="O58" s="43">
        <f t="shared" si="9"/>
        <v>0</v>
      </c>
      <c r="P58" s="44">
        <f t="shared" si="10"/>
        <v>0</v>
      </c>
      <c r="Q58" s="46">
        <f t="shared" si="11"/>
        <v>33</v>
      </c>
    </row>
    <row r="59" spans="1:17">
      <c r="A59" s="54" t="str">
        <f>IFERROR(VLOOKUP(Tableau3[[#This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167</v>
      </c>
      <c r="F59" s="56" t="str">
        <f>IFERROR(VLOOKUP(B59,Tableau[[Nom Prénom]:[Age]],5,FALSE)," ")</f>
        <v xml:space="preserve"> </v>
      </c>
      <c r="G59" s="57"/>
      <c r="H59" s="159"/>
      <c r="I59" s="159"/>
      <c r="J59" s="159">
        <f>+Tableau3[[#This Row],[Ateliers]]+Tableau3[[#This Row],[Points]]</f>
        <v>0</v>
      </c>
      <c r="K59" s="161" t="s">
        <v>17</v>
      </c>
      <c r="L59" s="42" t="str">
        <f t="shared" si="6"/>
        <v xml:space="preserve"> </v>
      </c>
      <c r="M59" s="45">
        <f t="shared" si="7"/>
        <v>0</v>
      </c>
      <c r="N59" s="43" t="str">
        <f t="shared" si="8"/>
        <v xml:space="preserve"> </v>
      </c>
      <c r="O59" s="43">
        <f t="shared" si="9"/>
        <v>0</v>
      </c>
      <c r="P59" s="44">
        <f t="shared" si="10"/>
        <v>0</v>
      </c>
      <c r="Q59" s="46">
        <f t="shared" si="11"/>
        <v>33</v>
      </c>
    </row>
    <row r="60" spans="1:17">
      <c r="A60" s="54" t="str">
        <f>IFERROR(VLOOKUP(Tableau3[[#This Row],[Nom Prénom]],Tableau[[Nom Prénom]:[Age]],4,FALSE)," ")</f>
        <v xml:space="preserve"> </v>
      </c>
      <c r="B60" s="55"/>
      <c r="C60" s="62" t="str">
        <f>IFERROR(VLOOKUP(B60,'Liste joueur'!B:C,2,FALSE)," ")</f>
        <v xml:space="preserve"> </v>
      </c>
      <c r="D60" s="54" t="str">
        <f>IFERROR(VLOOKUP(B60,Tableau[[Nom Prénom]:[Age]],3,FALSE)," ")</f>
        <v xml:space="preserve"> </v>
      </c>
      <c r="E60" s="63" t="s">
        <v>20</v>
      </c>
      <c r="F60" s="56" t="str">
        <f>IFERROR(VLOOKUP(B60,Tableau[[Nom Prénom]:[Age]],5,FALSE)," ")</f>
        <v xml:space="preserve"> </v>
      </c>
      <c r="G60" s="57"/>
      <c r="H60" s="159"/>
      <c r="I60" s="159"/>
      <c r="J60" s="159">
        <f>+Tableau3[[#This Row],[Ateliers]]+Tableau3[[#This Row],[Points]]</f>
        <v>0</v>
      </c>
      <c r="K60" s="161" t="s">
        <v>17</v>
      </c>
      <c r="L60" s="42" t="str">
        <f t="shared" si="6"/>
        <v xml:space="preserve"> </v>
      </c>
      <c r="M60" s="45">
        <f t="shared" si="7"/>
        <v>0</v>
      </c>
      <c r="N60" s="43" t="str">
        <f t="shared" si="8"/>
        <v xml:space="preserve"> </v>
      </c>
      <c r="O60" s="43">
        <f t="shared" si="9"/>
        <v>0</v>
      </c>
      <c r="P60" s="44">
        <f t="shared" si="10"/>
        <v>0</v>
      </c>
      <c r="Q60" s="46">
        <f t="shared" si="11"/>
        <v>33</v>
      </c>
    </row>
    <row r="61" spans="1:17">
      <c r="A61" s="54" t="str">
        <f>IFERROR(VLOOKUP(Tableau3[[#This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63" t="s">
        <v>20</v>
      </c>
      <c r="F61" s="56" t="str">
        <f>IFERROR(VLOOKUP(B61,Tableau[[Nom Prénom]:[Age]],5,FALSE)," ")</f>
        <v xml:space="preserve"> </v>
      </c>
      <c r="G61" s="57"/>
      <c r="H61" s="159"/>
      <c r="I61" s="159"/>
      <c r="J61" s="159">
        <f>+Tableau3[[#This Row],[Ateliers]]+Tableau3[[#This Row],[Points]]</f>
        <v>0</v>
      </c>
      <c r="K61" s="161" t="s">
        <v>17</v>
      </c>
      <c r="L61" s="42" t="str">
        <f t="shared" si="6"/>
        <v xml:space="preserve"> </v>
      </c>
      <c r="M61" s="45">
        <f t="shared" si="7"/>
        <v>0</v>
      </c>
      <c r="N61" s="43" t="str">
        <f t="shared" si="8"/>
        <v xml:space="preserve"> </v>
      </c>
      <c r="O61" s="43">
        <f t="shared" si="9"/>
        <v>0</v>
      </c>
      <c r="P61" s="44">
        <f t="shared" si="10"/>
        <v>0</v>
      </c>
      <c r="Q61" s="46">
        <f t="shared" si="11"/>
        <v>33</v>
      </c>
    </row>
    <row r="62" spans="1:17">
      <c r="A62" s="54" t="str">
        <f>IFERROR(VLOOKUP(Tableau3[[#This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63" t="s">
        <v>166</v>
      </c>
      <c r="F62" s="56" t="str">
        <f>IFERROR(VLOOKUP(B62,Tableau[[Nom Prénom]:[Age]],5,FALSE)," ")</f>
        <v xml:space="preserve"> </v>
      </c>
      <c r="G62" s="57"/>
      <c r="H62" s="159"/>
      <c r="I62" s="159"/>
      <c r="J62" s="159">
        <f>+Tableau3[[#This Row],[Ateliers]]+Tableau3[[#This Row],[Points]]</f>
        <v>0</v>
      </c>
      <c r="K62" s="161" t="s">
        <v>17</v>
      </c>
      <c r="L62" s="42" t="str">
        <f t="shared" si="6"/>
        <v xml:space="preserve"> </v>
      </c>
      <c r="M62" s="42">
        <f t="shared" si="7"/>
        <v>0</v>
      </c>
      <c r="N62" s="43" t="str">
        <f t="shared" si="8"/>
        <v xml:space="preserve"> </v>
      </c>
      <c r="O62" s="43">
        <f t="shared" si="9"/>
        <v>0</v>
      </c>
      <c r="P62" s="44">
        <f t="shared" si="10"/>
        <v>0</v>
      </c>
      <c r="Q62" s="44">
        <f t="shared" si="11"/>
        <v>33</v>
      </c>
    </row>
    <row r="63" spans="1:17">
      <c r="A63" s="54" t="str">
        <f>IFERROR(VLOOKUP(Tableau3[[#This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63" t="s">
        <v>20</v>
      </c>
      <c r="F63" s="56" t="str">
        <f>IFERROR(VLOOKUP(B63,Tableau[[Nom Prénom]:[Age]],5,FALSE)," ")</f>
        <v xml:space="preserve"> </v>
      </c>
      <c r="G63" s="57"/>
      <c r="H63" s="159"/>
      <c r="I63" s="159"/>
      <c r="J63" s="159">
        <f>+Tableau3[[#This Row],[Ateliers]]+Tableau3[[#This Row],[Points]]</f>
        <v>0</v>
      </c>
      <c r="K63" s="161" t="s">
        <v>17</v>
      </c>
      <c r="L63" s="42" t="str">
        <f t="shared" si="6"/>
        <v xml:space="preserve"> </v>
      </c>
      <c r="M63" s="45">
        <f t="shared" si="7"/>
        <v>0</v>
      </c>
      <c r="N63" s="43" t="str">
        <f t="shared" si="8"/>
        <v xml:space="preserve"> </v>
      </c>
      <c r="O63" s="43">
        <f t="shared" si="9"/>
        <v>0</v>
      </c>
      <c r="P63" s="44">
        <f t="shared" si="10"/>
        <v>0</v>
      </c>
      <c r="Q63" s="46">
        <f t="shared" si="11"/>
        <v>33</v>
      </c>
    </row>
    <row r="64" spans="1:17">
      <c r="A64" s="54" t="str">
        <f>IFERROR(VLOOKUP(Tableau3[[#This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61" t="s">
        <v>167</v>
      </c>
      <c r="F64" s="56" t="str">
        <f>IFERROR(VLOOKUP(B64,Tableau[[Nom Prénom]:[Age]],5,FALSE)," ")</f>
        <v xml:space="preserve"> </v>
      </c>
      <c r="G64" s="57"/>
      <c r="H64" s="159"/>
      <c r="I64" s="159"/>
      <c r="J64" s="159">
        <f>+Tableau3[[#This Row],[Ateliers]]+Tableau3[[#This Row],[Points]]</f>
        <v>0</v>
      </c>
      <c r="K64" s="161" t="s">
        <v>17</v>
      </c>
      <c r="L64" s="42" t="str">
        <f t="shared" si="6"/>
        <v xml:space="preserve"> </v>
      </c>
      <c r="M64" s="42">
        <f t="shared" si="7"/>
        <v>0</v>
      </c>
      <c r="N64" s="43" t="str">
        <f t="shared" si="8"/>
        <v xml:space="preserve"> </v>
      </c>
      <c r="O64" s="43">
        <f t="shared" si="9"/>
        <v>0</v>
      </c>
      <c r="P64" s="44">
        <f t="shared" si="10"/>
        <v>0</v>
      </c>
      <c r="Q64" s="44">
        <f t="shared" si="11"/>
        <v>33</v>
      </c>
    </row>
    <row r="65" spans="1:17">
      <c r="A65" s="54" t="str">
        <f>IFERROR(VLOOKUP(Tableau3[[#This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3" t="s">
        <v>167</v>
      </c>
      <c r="F65" s="56" t="str">
        <f>IFERROR(VLOOKUP(B65,Tableau[[Nom Prénom]:[Age]],5,FALSE)," ")</f>
        <v xml:space="preserve"> </v>
      </c>
      <c r="G65" s="64"/>
      <c r="H65" s="159"/>
      <c r="I65" s="159"/>
      <c r="J65" s="159">
        <f>+Tableau3[[#This Row],[Ateliers]]+Tableau3[[#This Row],[Points]]</f>
        <v>0</v>
      </c>
      <c r="K65" s="161" t="s">
        <v>17</v>
      </c>
      <c r="L65" s="42" t="str">
        <f t="shared" si="6"/>
        <v xml:space="preserve"> </v>
      </c>
      <c r="M65" s="45">
        <f t="shared" si="7"/>
        <v>0</v>
      </c>
      <c r="N65" s="43" t="str">
        <f t="shared" si="8"/>
        <v xml:space="preserve"> </v>
      </c>
      <c r="O65" s="43">
        <f t="shared" si="9"/>
        <v>0</v>
      </c>
      <c r="P65" s="44">
        <f t="shared" si="10"/>
        <v>0</v>
      </c>
      <c r="Q65" s="46">
        <f t="shared" si="11"/>
        <v>33</v>
      </c>
    </row>
    <row r="66" spans="1:17">
      <c r="A66" s="54" t="str">
        <f>IFERROR(VLOOKUP(Tableau3[[#This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59" t="s">
        <v>166</v>
      </c>
      <c r="F66" s="56" t="str">
        <f>IFERROR(VLOOKUP(B66,Tableau[[Nom Prénom]:[Age]],5,FALSE)," ")</f>
        <v xml:space="preserve"> </v>
      </c>
      <c r="G66" s="64"/>
      <c r="H66" s="159"/>
      <c r="I66" s="159"/>
      <c r="J66" s="159">
        <f>+Tableau3[[#This Row],[Ateliers]]+Tableau3[[#This Row],[Points]]</f>
        <v>0</v>
      </c>
      <c r="K66" s="161" t="s">
        <v>17</v>
      </c>
      <c r="L66" s="42" t="str">
        <f t="shared" ref="L66:L79" si="12">IF(IF(K66="9 TE",1,0)=1,SUM(H66:I66)," ")</f>
        <v xml:space="preserve"> </v>
      </c>
      <c r="M66" s="45">
        <f t="shared" ref="M66:M83" si="13">IFERROR((RANK(IF(IF(K66="9 TE",1,0)=1,H66," "),L:L,0)),0)</f>
        <v>0</v>
      </c>
      <c r="N66" s="43" t="str">
        <f t="shared" ref="N66:N83" si="14">IF(IF(K66="9 TD",1,0)=1,SUM(H66:I66)," ")</f>
        <v xml:space="preserve"> </v>
      </c>
      <c r="O66" s="43">
        <f t="shared" ref="O66:O83" si="15">IFERROR((RANK(IF(IF(K66="9 TD",1,0)=1,H66," "),N:N,0)),0)</f>
        <v>0</v>
      </c>
      <c r="P66" s="44">
        <f t="shared" ref="P66:P97" si="16">IF(IF(K66="18 T",1,0)=1,H66," ")</f>
        <v>0</v>
      </c>
      <c r="Q66" s="46">
        <f t="shared" ref="Q66:Q83" si="17">IFERROR((RANK(IF(IF(K66="18 T",1,0)=1,H66," "),P:P,0)),0)</f>
        <v>33</v>
      </c>
    </row>
    <row r="67" spans="1:17">
      <c r="A67" s="54" t="str">
        <f>IFERROR(VLOOKUP(Tableau3[[#This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59" t="s">
        <v>166</v>
      </c>
      <c r="F67" s="56" t="str">
        <f>IFERROR(VLOOKUP(B67,Tableau[[Nom Prénom]:[Age]],5,FALSE)," ")</f>
        <v xml:space="preserve"> </v>
      </c>
      <c r="G67" s="57"/>
      <c r="H67" s="159"/>
      <c r="I67" s="159"/>
      <c r="J67" s="159">
        <f>+Tableau3[[#This Row],[Ateliers]]+Tableau3[[#This Row],[Points]]</f>
        <v>0</v>
      </c>
      <c r="K67" s="161" t="s">
        <v>17</v>
      </c>
      <c r="L67" s="42" t="str">
        <f t="shared" si="12"/>
        <v xml:space="preserve"> </v>
      </c>
      <c r="M67" s="42">
        <f t="shared" si="13"/>
        <v>0</v>
      </c>
      <c r="N67" s="43" t="str">
        <f t="shared" si="14"/>
        <v xml:space="preserve"> </v>
      </c>
      <c r="O67" s="43">
        <f t="shared" si="15"/>
        <v>0</v>
      </c>
      <c r="P67" s="44">
        <f t="shared" si="16"/>
        <v>0</v>
      </c>
      <c r="Q67" s="44">
        <f t="shared" si="17"/>
        <v>33</v>
      </c>
    </row>
    <row r="68" spans="1:17">
      <c r="A68" s="54" t="str">
        <f>IFERROR(VLOOKUP(Tableau3[[#This Row],[Nom Prénom]],Tableau[[Nom Prénom]:[Age]],4,FALSE)," ")</f>
        <v xml:space="preserve"> </v>
      </c>
      <c r="B68" s="55"/>
      <c r="C68" s="69" t="str">
        <f>IFERROR(VLOOKUP(B68,'Liste joueur'!B:C,2,FALSE)," ")</f>
        <v xml:space="preserve"> </v>
      </c>
      <c r="D68" s="54" t="str">
        <f>IFERROR(VLOOKUP(B68,Tableau[[Nom Prénom]:[Age]],3,FALSE)," ")</f>
        <v xml:space="preserve"> </v>
      </c>
      <c r="E68" s="61"/>
      <c r="F68" s="56" t="str">
        <f>IFERROR(VLOOKUP(B68,Tableau[[Nom Prénom]:[Age]],5,FALSE)," ")</f>
        <v xml:space="preserve"> </v>
      </c>
      <c r="G68" s="57"/>
      <c r="H68" s="159"/>
      <c r="I68" s="159"/>
      <c r="J68" s="159">
        <f>+Tableau3[[#This Row],[Ateliers]]+Tableau3[[#This Row],[Points]]</f>
        <v>0</v>
      </c>
      <c r="K68" s="160" t="s">
        <v>17</v>
      </c>
      <c r="L68" s="42" t="str">
        <f t="shared" si="12"/>
        <v xml:space="preserve"> </v>
      </c>
      <c r="M68" s="42">
        <f t="shared" si="13"/>
        <v>0</v>
      </c>
      <c r="N68" s="43" t="str">
        <f t="shared" si="14"/>
        <v xml:space="preserve"> </v>
      </c>
      <c r="O68" s="43">
        <f t="shared" si="15"/>
        <v>0</v>
      </c>
      <c r="P68" s="44">
        <f t="shared" si="16"/>
        <v>0</v>
      </c>
      <c r="Q68" s="44">
        <f t="shared" si="17"/>
        <v>33</v>
      </c>
    </row>
    <row r="69" spans="1:17">
      <c r="A69" s="54" t="str">
        <f>IFERROR(VLOOKUP(Tableau3[[#This Row],[Nom Prénom]],Tableau[[Nom Prénom]:[Age]],4,FALSE)," ")</f>
        <v xml:space="preserve"> </v>
      </c>
      <c r="B69" s="55"/>
      <c r="C69" s="62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3"/>
      <c r="F69" s="56" t="str">
        <f>IFERROR(VLOOKUP(B69,Tableau[[Nom Prénom]:[Age]],5,FALSE)," ")</f>
        <v xml:space="preserve"> </v>
      </c>
      <c r="G69" s="57"/>
      <c r="H69" s="159"/>
      <c r="I69" s="159"/>
      <c r="J69" s="159">
        <f>+Tableau3[[#This Row],[Ateliers]]+Tableau3[[#This Row],[Points]]</f>
        <v>0</v>
      </c>
      <c r="K69" s="161" t="s">
        <v>17</v>
      </c>
      <c r="L69" s="42" t="str">
        <f t="shared" si="12"/>
        <v xml:space="preserve"> </v>
      </c>
      <c r="M69" s="42">
        <f t="shared" si="13"/>
        <v>0</v>
      </c>
      <c r="N69" s="43" t="str">
        <f t="shared" si="14"/>
        <v xml:space="preserve"> </v>
      </c>
      <c r="O69" s="43">
        <f t="shared" si="15"/>
        <v>0</v>
      </c>
      <c r="P69" s="44">
        <f t="shared" si="16"/>
        <v>0</v>
      </c>
      <c r="Q69" s="44">
        <f t="shared" si="17"/>
        <v>33</v>
      </c>
    </row>
    <row r="70" spans="1:17">
      <c r="A70" s="54" t="str">
        <f>IFERROR(VLOOKUP(Tableau3[[#This Row],[Nom Prénom]],Tableau[[Nom Prénom]:[Age]],4,FALSE)," ")</f>
        <v xml:space="preserve"> </v>
      </c>
      <c r="B70" s="55"/>
      <c r="C70" s="54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59"/>
      <c r="F70" s="56" t="str">
        <f>IFERROR(VLOOKUP(B70,Tableau[[Nom Prénom]:[Age]],5,FALSE)," ")</f>
        <v xml:space="preserve"> </v>
      </c>
      <c r="G70" s="57"/>
      <c r="H70" s="159"/>
      <c r="I70" s="159"/>
      <c r="J70" s="159">
        <f>+Tableau3[[#This Row],[Ateliers]]+Tableau3[[#This Row],[Points]]</f>
        <v>0</v>
      </c>
      <c r="K70" s="161" t="s">
        <v>17</v>
      </c>
      <c r="L70" s="42" t="str">
        <f t="shared" si="12"/>
        <v xml:space="preserve"> </v>
      </c>
      <c r="M70" s="42">
        <f t="shared" si="13"/>
        <v>0</v>
      </c>
      <c r="N70" s="43" t="str">
        <f t="shared" si="14"/>
        <v xml:space="preserve"> </v>
      </c>
      <c r="O70" s="43">
        <f t="shared" si="15"/>
        <v>0</v>
      </c>
      <c r="P70" s="44">
        <f t="shared" si="16"/>
        <v>0</v>
      </c>
      <c r="Q70" s="44">
        <f t="shared" si="17"/>
        <v>33</v>
      </c>
    </row>
    <row r="71" spans="1:17">
      <c r="A71" s="54" t="str">
        <f>IFERROR(VLOOKUP(Tableau3[[#This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159"/>
      <c r="I71" s="159"/>
      <c r="J71" s="159">
        <f>+Tableau3[[#This Row],[Ateliers]]+Tableau3[[#This Row],[Points]]</f>
        <v>0</v>
      </c>
      <c r="K71" s="161" t="s">
        <v>17</v>
      </c>
      <c r="L71" s="42" t="str">
        <f t="shared" si="12"/>
        <v xml:space="preserve"> </v>
      </c>
      <c r="M71" s="42">
        <f t="shared" si="13"/>
        <v>0</v>
      </c>
      <c r="N71" s="43" t="str">
        <f t="shared" si="14"/>
        <v xml:space="preserve"> </v>
      </c>
      <c r="O71" s="43">
        <f t="shared" si="15"/>
        <v>0</v>
      </c>
      <c r="P71" s="44">
        <f t="shared" si="16"/>
        <v>0</v>
      </c>
      <c r="Q71" s="44">
        <f t="shared" si="17"/>
        <v>33</v>
      </c>
    </row>
    <row r="72" spans="1:17">
      <c r="A72" s="54" t="str">
        <f>IFERROR(VLOOKUP(Tableau3[[#This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159"/>
      <c r="I72" s="159"/>
      <c r="J72" s="159">
        <f>+Tableau3[[#This Row],[Ateliers]]+Tableau3[[#This Row],[Points]]</f>
        <v>0</v>
      </c>
      <c r="K72" s="160" t="s">
        <v>17</v>
      </c>
      <c r="L72" s="42" t="str">
        <f t="shared" si="12"/>
        <v xml:space="preserve"> </v>
      </c>
      <c r="M72" s="45">
        <f t="shared" si="13"/>
        <v>0</v>
      </c>
      <c r="N72" s="43" t="str">
        <f t="shared" si="14"/>
        <v xml:space="preserve"> </v>
      </c>
      <c r="O72" s="43">
        <f t="shared" si="15"/>
        <v>0</v>
      </c>
      <c r="P72" s="44">
        <f t="shared" si="16"/>
        <v>0</v>
      </c>
      <c r="Q72" s="46">
        <f t="shared" si="17"/>
        <v>33</v>
      </c>
    </row>
    <row r="73" spans="1:17">
      <c r="A73" s="54" t="str">
        <f>IFERROR(VLOOKUP(Tableau3[[#This Row],[Nom Prénom]],Tableau[[Nom Prénom]:[Age]],4,FALSE)," ")</f>
        <v xml:space="preserve"> </v>
      </c>
      <c r="B73" s="55"/>
      <c r="C73" s="65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159"/>
      <c r="I73" s="159"/>
      <c r="J73" s="159">
        <f>+Tableau3[[#This Row],[Ateliers]]+Tableau3[[#This Row],[Points]]</f>
        <v>0</v>
      </c>
      <c r="K73" s="160" t="s">
        <v>17</v>
      </c>
      <c r="L73" s="42" t="str">
        <f t="shared" si="12"/>
        <v xml:space="preserve"> </v>
      </c>
      <c r="M73" s="45">
        <f t="shared" si="13"/>
        <v>0</v>
      </c>
      <c r="N73" s="43" t="str">
        <f t="shared" si="14"/>
        <v xml:space="preserve"> </v>
      </c>
      <c r="O73" s="43">
        <f t="shared" si="15"/>
        <v>0</v>
      </c>
      <c r="P73" s="44">
        <f t="shared" si="16"/>
        <v>0</v>
      </c>
      <c r="Q73" s="46">
        <f t="shared" si="17"/>
        <v>33</v>
      </c>
    </row>
    <row r="74" spans="1:17">
      <c r="A74" s="54" t="str">
        <f>IFERROR(VLOOKUP(Tableau3[[#This Row],[Nom Prénom]],Tableau[[Nom Prénom]:[Age]],4,FALSE)," ")</f>
        <v xml:space="preserve"> </v>
      </c>
      <c r="B74" s="55"/>
      <c r="C74" s="54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59"/>
      <c r="F74" s="56" t="str">
        <f>IFERROR(VLOOKUP(B74,Tableau[[Nom Prénom]:[Age]],5,FALSE)," ")</f>
        <v xml:space="preserve"> </v>
      </c>
      <c r="G74" s="57"/>
      <c r="H74" s="159"/>
      <c r="I74" s="159"/>
      <c r="J74" s="159">
        <f>+Tableau3[[#This Row],[Ateliers]]+Tableau3[[#This Row],[Points]]</f>
        <v>0</v>
      </c>
      <c r="K74" s="161" t="s">
        <v>17</v>
      </c>
      <c r="L74" s="42" t="str">
        <f t="shared" si="12"/>
        <v xml:space="preserve"> </v>
      </c>
      <c r="M74" s="45">
        <f t="shared" si="13"/>
        <v>0</v>
      </c>
      <c r="N74" s="43" t="str">
        <f t="shared" si="14"/>
        <v xml:space="preserve"> </v>
      </c>
      <c r="O74" s="43">
        <f t="shared" si="15"/>
        <v>0</v>
      </c>
      <c r="P74" s="44">
        <f t="shared" si="16"/>
        <v>0</v>
      </c>
      <c r="Q74" s="46">
        <f t="shared" si="17"/>
        <v>33</v>
      </c>
    </row>
    <row r="75" spans="1:17">
      <c r="A75" s="54" t="str">
        <f>IFERROR(VLOOKUP(Tableau3[[#This Row],[Nom Prénom]],Tableau[[Nom Prénom]:[Age]],4,FALSE)," ")</f>
        <v xml:space="preserve"> </v>
      </c>
      <c r="B75" s="55"/>
      <c r="C75" s="67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63"/>
      <c r="F75" s="56" t="str">
        <f>IFERROR(VLOOKUP(B75,Tableau[[Nom Prénom]:[Age]],5,FALSE)," ")</f>
        <v xml:space="preserve"> </v>
      </c>
      <c r="G75" s="57"/>
      <c r="H75" s="159"/>
      <c r="I75" s="159"/>
      <c r="J75" s="159">
        <f>+Tableau3[[#This Row],[Ateliers]]+Tableau3[[#This Row],[Points]]</f>
        <v>0</v>
      </c>
      <c r="K75" s="161" t="s">
        <v>17</v>
      </c>
      <c r="L75" s="42" t="str">
        <f t="shared" si="12"/>
        <v xml:space="preserve"> </v>
      </c>
      <c r="M75" s="45">
        <f t="shared" si="13"/>
        <v>0</v>
      </c>
      <c r="N75" s="43" t="str">
        <f t="shared" si="14"/>
        <v xml:space="preserve"> </v>
      </c>
      <c r="O75" s="43">
        <f t="shared" si="15"/>
        <v>0</v>
      </c>
      <c r="P75" s="44">
        <f t="shared" si="16"/>
        <v>0</v>
      </c>
      <c r="Q75" s="46">
        <f t="shared" si="17"/>
        <v>33</v>
      </c>
    </row>
    <row r="76" spans="1:17">
      <c r="A76" s="54" t="str">
        <f>IFERROR(VLOOKUP(Tableau3[[#This Row],[Nom Prénom]],Tableau[[Nom Prénom]:[Age]],4,FALSE)," ")</f>
        <v xml:space="preserve"> </v>
      </c>
      <c r="B76" s="55"/>
      <c r="C76" s="68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1"/>
      <c r="F76" s="56" t="str">
        <f>IFERROR(VLOOKUP(B76,Tableau[[Nom Prénom]:[Age]],5,FALSE)," ")</f>
        <v xml:space="preserve"> </v>
      </c>
      <c r="G76" s="57"/>
      <c r="H76" s="159"/>
      <c r="I76" s="159"/>
      <c r="J76" s="159">
        <f>+Tableau3[[#This Row],[Ateliers]]+Tableau3[[#This Row],[Points]]</f>
        <v>0</v>
      </c>
      <c r="K76" s="160" t="s">
        <v>17</v>
      </c>
      <c r="L76" s="42" t="str">
        <f t="shared" si="12"/>
        <v xml:space="preserve"> </v>
      </c>
      <c r="M76" s="42">
        <f t="shared" si="13"/>
        <v>0</v>
      </c>
      <c r="N76" s="43" t="str">
        <f t="shared" si="14"/>
        <v xml:space="preserve"> </v>
      </c>
      <c r="O76" s="43">
        <f t="shared" si="15"/>
        <v>0</v>
      </c>
      <c r="P76" s="44">
        <f t="shared" si="16"/>
        <v>0</v>
      </c>
      <c r="Q76" s="44">
        <f t="shared" si="17"/>
        <v>33</v>
      </c>
    </row>
    <row r="77" spans="1:17">
      <c r="A77" s="54" t="str">
        <f>IFERROR(VLOOKUP(Tableau3[[#This Row],[Nom Prénom]],Tableau[[Nom Prénom]:[Age]],4,FALSE)," ")</f>
        <v xml:space="preserve"> </v>
      </c>
      <c r="B77" s="55"/>
      <c r="C77" s="54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59"/>
      <c r="F77" s="56" t="str">
        <f>IFERROR(VLOOKUP(B77,Tableau[[Nom Prénom]:[Age]],5,FALSE)," ")</f>
        <v xml:space="preserve"> </v>
      </c>
      <c r="G77" s="57"/>
      <c r="H77" s="159"/>
      <c r="I77" s="159"/>
      <c r="J77" s="159">
        <f>+Tableau3[[#This Row],[Ateliers]]+Tableau3[[#This Row],[Points]]</f>
        <v>0</v>
      </c>
      <c r="K77" s="161" t="s">
        <v>17</v>
      </c>
      <c r="L77" s="42" t="str">
        <f t="shared" si="12"/>
        <v xml:space="preserve"> </v>
      </c>
      <c r="M77" s="45">
        <f t="shared" si="13"/>
        <v>0</v>
      </c>
      <c r="N77" s="43" t="str">
        <f t="shared" si="14"/>
        <v xml:space="preserve"> </v>
      </c>
      <c r="O77" s="43">
        <f t="shared" si="15"/>
        <v>0</v>
      </c>
      <c r="P77" s="44">
        <f t="shared" si="16"/>
        <v>0</v>
      </c>
      <c r="Q77" s="46">
        <f t="shared" si="17"/>
        <v>33</v>
      </c>
    </row>
    <row r="78" spans="1:17">
      <c r="A78" s="54" t="str">
        <f>IFERROR(VLOOKUP(Tableau3[[#This Row],[Nom Prénom]],Tableau[[Nom Prénom]:[Age]],4,FALSE)," ")</f>
        <v xml:space="preserve"> </v>
      </c>
      <c r="B78" s="55"/>
      <c r="C78" s="66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61"/>
      <c r="F78" s="56" t="str">
        <f>IFERROR(VLOOKUP(B78,Tableau[[Nom Prénom]:[Age]],5,FALSE)," ")</f>
        <v xml:space="preserve"> </v>
      </c>
      <c r="G78" s="57"/>
      <c r="H78" s="159"/>
      <c r="I78" s="159"/>
      <c r="J78" s="159">
        <f>+Tableau3[[#This Row],[Ateliers]]+Tableau3[[#This Row],[Points]]</f>
        <v>0</v>
      </c>
      <c r="K78" s="160" t="s">
        <v>17</v>
      </c>
      <c r="L78" s="42" t="str">
        <f t="shared" si="12"/>
        <v xml:space="preserve"> </v>
      </c>
      <c r="M78" s="45">
        <f t="shared" si="13"/>
        <v>0</v>
      </c>
      <c r="N78" s="43" t="str">
        <f t="shared" si="14"/>
        <v xml:space="preserve"> </v>
      </c>
      <c r="O78" s="43">
        <f t="shared" si="15"/>
        <v>0</v>
      </c>
      <c r="P78" s="44">
        <f t="shared" si="16"/>
        <v>0</v>
      </c>
      <c r="Q78" s="46">
        <f t="shared" si="17"/>
        <v>33</v>
      </c>
    </row>
    <row r="79" spans="1:17">
      <c r="A79" s="54" t="str">
        <f>IFERROR(VLOOKUP(Tableau3[[#This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3"/>
      <c r="F79" s="56" t="str">
        <f>IFERROR(VLOOKUP(B79,Tableau[[Nom Prénom]:[Age]],5,FALSE)," ")</f>
        <v xml:space="preserve"> </v>
      </c>
      <c r="G79" s="64"/>
      <c r="H79" s="159"/>
      <c r="I79" s="159"/>
      <c r="J79" s="159">
        <f>+Tableau3[[#This Row],[Ateliers]]+Tableau3[[#This Row],[Points]]</f>
        <v>0</v>
      </c>
      <c r="K79" s="161" t="s">
        <v>17</v>
      </c>
      <c r="L79" s="42" t="str">
        <f t="shared" si="12"/>
        <v xml:space="preserve"> </v>
      </c>
      <c r="M79" s="45">
        <f t="shared" si="13"/>
        <v>0</v>
      </c>
      <c r="N79" s="43" t="str">
        <f t="shared" si="14"/>
        <v xml:space="preserve"> </v>
      </c>
      <c r="O79" s="43">
        <f t="shared" si="15"/>
        <v>0</v>
      </c>
      <c r="P79" s="44">
        <f t="shared" si="16"/>
        <v>0</v>
      </c>
      <c r="Q79" s="46">
        <f t="shared" si="17"/>
        <v>33</v>
      </c>
    </row>
    <row r="80" spans="1:17">
      <c r="A80" s="54" t="str">
        <f>IFERROR(VLOOKUP(Tableau3[[#This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57"/>
      <c r="H80" s="159"/>
      <c r="I80" s="159"/>
      <c r="J80" s="159">
        <f>+Tableau3[[#This Row],[Ateliers]]+Tableau3[[#This Row],[Points]]</f>
        <v>0</v>
      </c>
      <c r="K80" s="161" t="s">
        <v>17</v>
      </c>
      <c r="L80" s="154"/>
      <c r="M80" s="45">
        <f t="shared" si="13"/>
        <v>0</v>
      </c>
      <c r="N80" s="43" t="str">
        <f t="shared" si="14"/>
        <v xml:space="preserve"> </v>
      </c>
      <c r="O80" s="43">
        <f t="shared" si="15"/>
        <v>0</v>
      </c>
      <c r="P80" s="44">
        <f t="shared" si="16"/>
        <v>0</v>
      </c>
      <c r="Q80" s="46">
        <f t="shared" si="17"/>
        <v>33</v>
      </c>
    </row>
    <row r="81" spans="1:17">
      <c r="A81" s="54" t="str">
        <f>IFERROR(VLOOKUP(Tableau3[[#This Row],[Nom Prénom]],Tableau[[Nom Prénom]:[Age]],4,FALSE)," ")</f>
        <v xml:space="preserve"> </v>
      </c>
      <c r="B81" s="55"/>
      <c r="C81" s="54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59"/>
      <c r="F81" s="56" t="str">
        <f>IFERROR(VLOOKUP(B81,Tableau[[Nom Prénom]:[Age]],5,FALSE)," ")</f>
        <v xml:space="preserve"> </v>
      </c>
      <c r="G81" s="57"/>
      <c r="H81" s="159"/>
      <c r="I81" s="159"/>
      <c r="J81" s="159">
        <f>+Tableau3[[#This Row],[Ateliers]]+Tableau3[[#This Row],[Points]]</f>
        <v>0</v>
      </c>
      <c r="K81" s="161" t="s">
        <v>17</v>
      </c>
      <c r="L81" s="47"/>
      <c r="M81" s="45">
        <f t="shared" si="13"/>
        <v>0</v>
      </c>
      <c r="N81" s="43" t="str">
        <f t="shared" si="14"/>
        <v xml:space="preserve"> </v>
      </c>
      <c r="O81" s="43">
        <f t="shared" si="15"/>
        <v>0</v>
      </c>
      <c r="P81" s="44">
        <f t="shared" si="16"/>
        <v>0</v>
      </c>
      <c r="Q81" s="46">
        <f t="shared" si="17"/>
        <v>33</v>
      </c>
    </row>
    <row r="82" spans="1:17">
      <c r="A82" s="54" t="str">
        <f>IFERROR(VLOOKUP(Tableau3[[#This Row],[Nom Prénom]],Tableau[[Nom Prénom]:[Age]],4,FALSE)," ")</f>
        <v xml:space="preserve"> </v>
      </c>
      <c r="B82" s="55"/>
      <c r="C82" s="62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63"/>
      <c r="F82" s="56" t="str">
        <f>IFERROR(VLOOKUP(B82,Tableau[[Nom Prénom]:[Age]],5,FALSE)," ")</f>
        <v xml:space="preserve"> </v>
      </c>
      <c r="G82" s="57"/>
      <c r="H82" s="159"/>
      <c r="I82" s="159"/>
      <c r="J82" s="159">
        <f>+Tableau3[[#This Row],[Ateliers]]+Tableau3[[#This Row],[Points]]</f>
        <v>0</v>
      </c>
      <c r="K82" s="161" t="s">
        <v>17</v>
      </c>
      <c r="L82" s="47"/>
      <c r="M82" s="45">
        <f t="shared" si="13"/>
        <v>0</v>
      </c>
      <c r="N82" s="43" t="str">
        <f t="shared" si="14"/>
        <v xml:space="preserve"> </v>
      </c>
      <c r="O82" s="43">
        <f t="shared" si="15"/>
        <v>0</v>
      </c>
      <c r="P82" s="44">
        <f t="shared" si="16"/>
        <v>0</v>
      </c>
      <c r="Q82" s="46">
        <f t="shared" si="17"/>
        <v>33</v>
      </c>
    </row>
    <row r="83" spans="1:17">
      <c r="A83" s="54" t="str">
        <f>IFERROR(VLOOKUP(Tableau3[[#This Row],[Nom Prénom]],Tableau[[Nom Prénom]:[Age]],4,FALSE)," ")</f>
        <v xml:space="preserve"> </v>
      </c>
      <c r="B83" s="55"/>
      <c r="C83" s="68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59">
        <f>+Tableau3[[#This Row],[Ateliers]]+Tableau3[[#This Row],[Points]]</f>
        <v>0</v>
      </c>
      <c r="K83" s="161" t="s">
        <v>17</v>
      </c>
      <c r="L83" s="47"/>
      <c r="M83" s="45">
        <f t="shared" si="13"/>
        <v>0</v>
      </c>
      <c r="N83" s="43" t="str">
        <f t="shared" si="14"/>
        <v xml:space="preserve"> </v>
      </c>
      <c r="O83" s="43">
        <f t="shared" si="15"/>
        <v>0</v>
      </c>
      <c r="P83" s="44">
        <f t="shared" si="16"/>
        <v>0</v>
      </c>
      <c r="Q83" s="46">
        <f t="shared" si="17"/>
        <v>33</v>
      </c>
    </row>
    <row r="84" spans="1:17">
      <c r="A84" s="54" t="str">
        <f>IFERROR(VLOOKUP(Tableau3[[#This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59">
        <f>+Tableau3[[#This Row],[Ateliers]]+Tableau3[[#This Row],[Points]]</f>
        <v>0</v>
      </c>
      <c r="K84" s="161" t="s">
        <v>17</v>
      </c>
      <c r="L84" s="47"/>
      <c r="M84" s="94"/>
      <c r="N84" s="47"/>
      <c r="O84" s="47"/>
      <c r="P84" s="44">
        <f t="shared" si="16"/>
        <v>0</v>
      </c>
      <c r="Q84" s="48"/>
    </row>
    <row r="85" spans="1:17">
      <c r="A85" s="54" t="str">
        <f>IFERROR(VLOOKUP(Tableau3[[#This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84"/>
      <c r="I85" s="184"/>
      <c r="J85" s="184">
        <f>+Tableau3[[#This Row],[Ateliers]]+Tableau3[[#This Row],[Points]]</f>
        <v>0</v>
      </c>
      <c r="K85" s="161" t="s">
        <v>17</v>
      </c>
      <c r="L85" s="47"/>
      <c r="M85" s="94"/>
      <c r="N85" s="47"/>
      <c r="O85" s="47"/>
      <c r="P85" s="44">
        <f t="shared" si="16"/>
        <v>0</v>
      </c>
      <c r="Q85" s="48"/>
    </row>
    <row r="86" spans="1:17">
      <c r="A86" s="54" t="str">
        <f>IFERROR(VLOOKUP(Tableau3[[#This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59"/>
      <c r="I86" s="159"/>
      <c r="J86" s="159">
        <f>+Tableau3[[#This Row],[Ateliers]]+Tableau3[[#This Row],[Points]]</f>
        <v>0</v>
      </c>
      <c r="K86" s="161" t="s">
        <v>17</v>
      </c>
      <c r="L86" s="47"/>
      <c r="M86" s="94"/>
      <c r="N86" s="47"/>
      <c r="O86" s="47"/>
      <c r="P86" s="44">
        <f t="shared" si="16"/>
        <v>0</v>
      </c>
      <c r="Q86" s="48"/>
    </row>
    <row r="87" spans="1:17">
      <c r="A87" s="54" t="str">
        <f>IFERROR(VLOOKUP(Tableau3[[#This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59">
        <f>+Tableau3[[#This Row],[Ateliers]]+Tableau3[[#This Row],[Points]]</f>
        <v>0</v>
      </c>
      <c r="K87" s="161" t="s">
        <v>17</v>
      </c>
      <c r="L87" s="47"/>
      <c r="M87" s="94"/>
      <c r="N87" s="47"/>
      <c r="O87" s="47"/>
      <c r="P87" s="44">
        <f t="shared" si="16"/>
        <v>0</v>
      </c>
      <c r="Q87" s="48"/>
    </row>
    <row r="88" spans="1:17">
      <c r="A88" s="54" t="str">
        <f>IFERROR(VLOOKUP(Tableau3[[#This Row],[Nom Prénom]],Tableau[[Nom Prénom]:[Age]],4,FALSE)," ")</f>
        <v xml:space="preserve"> </v>
      </c>
      <c r="B88" s="55"/>
      <c r="C88" s="68"/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58"/>
      <c r="I88" s="58"/>
      <c r="J88" s="58">
        <f>+Tableau3[[#This Row],[Ateliers]]+Tableau3[[#This Row],[Points]]</f>
        <v>0</v>
      </c>
      <c r="K88" s="161"/>
      <c r="L88" s="47"/>
      <c r="M88" s="94"/>
      <c r="N88" s="47"/>
      <c r="O88" s="47"/>
      <c r="P88" s="44" t="str">
        <f t="shared" si="16"/>
        <v xml:space="preserve"> </v>
      </c>
      <c r="Q88" s="48"/>
    </row>
    <row r="89" spans="1:17">
      <c r="A89" s="54" t="str">
        <f>IFERROR(VLOOKUP(Tableau3[[#This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58">
        <f>+Tableau3[[#This Row],[Ateliers]]+Tableau3[[#This Row],[Points]]</f>
        <v>0</v>
      </c>
      <c r="K89" s="161"/>
      <c r="L89" s="47"/>
      <c r="M89" s="94"/>
      <c r="N89" s="47"/>
      <c r="O89" s="47"/>
      <c r="P89" s="44" t="str">
        <f t="shared" si="16"/>
        <v xml:space="preserve"> </v>
      </c>
      <c r="Q89" s="48"/>
    </row>
    <row r="90" spans="1:17">
      <c r="A90" s="54" t="str">
        <f>IFERROR(VLOOKUP(Tableau3[[#This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58">
        <f>+Tableau3[[#This Row],[Ateliers]]+Tableau3[[#This Row],[Points]]</f>
        <v>0</v>
      </c>
      <c r="K90" s="161"/>
      <c r="L90" s="47"/>
      <c r="M90" s="94"/>
      <c r="N90" s="47"/>
      <c r="O90" s="47"/>
      <c r="P90" s="44" t="str">
        <f t="shared" si="16"/>
        <v xml:space="preserve"> </v>
      </c>
      <c r="Q90" s="48"/>
    </row>
    <row r="91" spans="1:17">
      <c r="A91" s="54" t="str">
        <f>IFERROR(VLOOKUP(Tableau3[[#This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58">
        <f>+Tableau3[[#This Row],[Ateliers]]+Tableau3[[#This Row],[Points]]</f>
        <v>0</v>
      </c>
      <c r="K91" s="161"/>
      <c r="L91" s="47"/>
      <c r="M91" s="94"/>
      <c r="N91" s="47"/>
      <c r="O91" s="47"/>
      <c r="P91" s="44" t="str">
        <f t="shared" si="16"/>
        <v xml:space="preserve"> </v>
      </c>
      <c r="Q91" s="48"/>
    </row>
    <row r="92" spans="1:17">
      <c r="A92" s="54" t="str">
        <f>IFERROR(VLOOKUP(Tableau3[[#This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58">
        <f>+Tableau3[[#This Row],[Ateliers]]+Tableau3[[#This Row],[Points]]</f>
        <v>0</v>
      </c>
      <c r="K92" s="161"/>
      <c r="L92" s="47"/>
      <c r="M92" s="94"/>
      <c r="N92" s="47"/>
      <c r="O92" s="47"/>
      <c r="P92" s="44" t="str">
        <f t="shared" si="16"/>
        <v xml:space="preserve"> </v>
      </c>
      <c r="Q92" s="48"/>
    </row>
    <row r="93" spans="1:17">
      <c r="A93" s="54" t="str">
        <f>IFERROR(VLOOKUP(Tableau3[[#This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58">
        <f>+Tableau3[[#This Row],[Ateliers]]+Tableau3[[#This Row],[Points]]</f>
        <v>0</v>
      </c>
      <c r="K93" s="161"/>
      <c r="L93" s="47"/>
      <c r="M93" s="94"/>
      <c r="N93" s="47"/>
      <c r="O93" s="47"/>
      <c r="P93" s="44" t="str">
        <f t="shared" si="16"/>
        <v xml:space="preserve"> </v>
      </c>
      <c r="Q93" s="48"/>
    </row>
    <row r="94" spans="1:17">
      <c r="A94" s="54" t="str">
        <f>IFERROR(VLOOKUP(Tableau3[[#This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58">
        <f>+Tableau3[[#This Row],[Ateliers]]+Tableau3[[#This Row],[Points]]</f>
        <v>0</v>
      </c>
      <c r="K94" s="161"/>
      <c r="L94" s="47"/>
      <c r="M94" s="94"/>
      <c r="N94" s="47"/>
      <c r="O94" s="47"/>
      <c r="P94" s="44" t="str">
        <f t="shared" si="16"/>
        <v xml:space="preserve"> </v>
      </c>
      <c r="Q94" s="48"/>
    </row>
    <row r="95" spans="1:17">
      <c r="A95" s="54" t="str">
        <f>IFERROR(VLOOKUP(Tableau3[[#This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58">
        <f>+Tableau3[[#This Row],[Ateliers]]+Tableau3[[#This Row],[Points]]</f>
        <v>0</v>
      </c>
      <c r="K95" s="161"/>
      <c r="L95" s="47"/>
      <c r="M95" s="94"/>
      <c r="N95" s="47"/>
      <c r="O95" s="47"/>
      <c r="P95" s="44" t="str">
        <f t="shared" si="16"/>
        <v xml:space="preserve"> </v>
      </c>
      <c r="Q95" s="48"/>
    </row>
    <row r="96" spans="1:17">
      <c r="A96" s="54" t="str">
        <f>IFERROR(VLOOKUP(Tableau3[[#This Row],[Nom Prénom]],Tableau[[Nom Prénom]:[Age]],4,FALSE)," ")</f>
        <v xml:space="preserve"> </v>
      </c>
      <c r="B96" s="55"/>
      <c r="C96" s="68"/>
      <c r="D96" s="70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60"/>
      <c r="I96" s="60"/>
      <c r="J96" s="60">
        <f>+Tableau3[[#This Row],[Ateliers]]+Tableau3[[#This Row],[Points]]</f>
        <v>0</v>
      </c>
      <c r="K96" s="161"/>
      <c r="L96" s="47"/>
      <c r="M96" s="94"/>
      <c r="N96" s="47"/>
      <c r="O96" s="47"/>
      <c r="P96" s="44" t="str">
        <f t="shared" si="16"/>
        <v xml:space="preserve"> </v>
      </c>
      <c r="Q96" s="48"/>
    </row>
    <row r="97" spans="1:17">
      <c r="A97" s="54" t="str">
        <f>IFERROR(VLOOKUP(Tableau3[[#This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60">
        <f>+Tableau3[[#This Row],[Ateliers]]+Tableau3[[#This Row],[Points]]</f>
        <v>0</v>
      </c>
      <c r="K97" s="161"/>
      <c r="L97" s="47"/>
      <c r="M97" s="94"/>
      <c r="N97" s="47"/>
      <c r="O97" s="47"/>
      <c r="P97" s="44" t="str">
        <f t="shared" si="16"/>
        <v xml:space="preserve"> </v>
      </c>
      <c r="Q97" s="48"/>
    </row>
    <row r="98" spans="1:17">
      <c r="A98" s="54" t="str">
        <f>IFERROR(VLOOKUP(Tableau3[[#This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60">
        <f>+Tableau3[[#This Row],[Ateliers]]+Tableau3[[#This Row],[Points]]</f>
        <v>0</v>
      </c>
      <c r="K98" s="161"/>
      <c r="L98" s="47"/>
      <c r="M98" s="94"/>
      <c r="N98" s="47"/>
      <c r="O98" s="47"/>
      <c r="P98" s="44" t="str">
        <f t="shared" ref="P98:P129" si="18">IF(IF(K98="18 T",1,0)=1,H98," ")</f>
        <v xml:space="preserve"> </v>
      </c>
      <c r="Q98" s="48"/>
    </row>
    <row r="99" spans="1:17">
      <c r="A99" s="54" t="str">
        <f>IFERROR(VLOOKUP(Tableau3[[#This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60">
        <f>+Tableau3[[#This Row],[Ateliers]]+Tableau3[[#This Row],[Points]]</f>
        <v>0</v>
      </c>
      <c r="K99" s="161"/>
      <c r="L99" s="47"/>
      <c r="M99" s="94"/>
      <c r="N99" s="47"/>
      <c r="O99" s="47"/>
      <c r="P99" s="44" t="str">
        <f t="shared" si="18"/>
        <v xml:space="preserve"> </v>
      </c>
      <c r="Q99" s="48"/>
    </row>
    <row r="100" spans="1:17">
      <c r="A100" s="54" t="str">
        <f>IFERROR(VLOOKUP(Tableau3[[#This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60">
        <f>+Tableau3[[#This Row],[Ateliers]]+Tableau3[[#This Row],[Points]]</f>
        <v>0</v>
      </c>
      <c r="K100" s="161"/>
      <c r="L100" s="47"/>
      <c r="M100" s="94"/>
      <c r="N100" s="47"/>
      <c r="O100" s="47"/>
      <c r="P100" s="44" t="str">
        <f t="shared" si="18"/>
        <v xml:space="preserve"> </v>
      </c>
      <c r="Q100" s="48"/>
    </row>
    <row r="101" spans="1:17">
      <c r="A101" s="54" t="str">
        <f>IFERROR(VLOOKUP(Tableau3[[#This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60">
        <f>+Tableau3[[#This Row],[Ateliers]]+Tableau3[[#This Row],[Points]]</f>
        <v>0</v>
      </c>
      <c r="K101" s="161"/>
      <c r="L101" s="47"/>
      <c r="M101" s="94"/>
      <c r="N101" s="47"/>
      <c r="O101" s="47"/>
      <c r="P101" s="44" t="str">
        <f t="shared" si="18"/>
        <v xml:space="preserve"> </v>
      </c>
      <c r="Q101" s="48"/>
    </row>
    <row r="102" spans="1:17">
      <c r="A102" s="54" t="str">
        <f>IFERROR(VLOOKUP(Tableau3[[#This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60">
        <f>+Tableau3[[#This Row],[Ateliers]]+Tableau3[[#This Row],[Points]]</f>
        <v>0</v>
      </c>
      <c r="K102" s="161"/>
      <c r="L102" s="47"/>
      <c r="M102" s="94"/>
      <c r="N102" s="47"/>
      <c r="O102" s="47"/>
      <c r="P102" s="44" t="str">
        <f t="shared" si="18"/>
        <v xml:space="preserve"> </v>
      </c>
      <c r="Q102" s="48"/>
    </row>
    <row r="103" spans="1:17">
      <c r="A103" s="54" t="str">
        <f>IFERROR(VLOOKUP(Tableau3[[#This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60">
        <f>+Tableau3[[#This Row],[Ateliers]]+Tableau3[[#This Row],[Points]]</f>
        <v>0</v>
      </c>
      <c r="K103" s="161"/>
      <c r="L103" s="47"/>
      <c r="M103" s="94"/>
      <c r="N103" s="47"/>
      <c r="O103" s="47"/>
      <c r="P103" s="44" t="str">
        <f t="shared" si="18"/>
        <v xml:space="preserve"> </v>
      </c>
      <c r="Q103" s="48"/>
    </row>
    <row r="104" spans="1:17">
      <c r="A104" s="54" t="str">
        <f>IFERROR(VLOOKUP(Tableau3[[#This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60">
        <f>+Tableau3[[#This Row],[Ateliers]]+Tableau3[[#This Row],[Points]]</f>
        <v>0</v>
      </c>
      <c r="K104" s="161"/>
      <c r="L104" s="47"/>
      <c r="M104" s="94"/>
      <c r="N104" s="47"/>
      <c r="O104" s="47"/>
      <c r="P104" s="44" t="str">
        <f t="shared" si="18"/>
        <v xml:space="preserve"> </v>
      </c>
      <c r="Q104" s="48"/>
    </row>
    <row r="105" spans="1:17">
      <c r="A105" s="54" t="str">
        <f>IFERROR(VLOOKUP(Tableau3[[#This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60">
        <f>+Tableau3[[#This Row],[Ateliers]]+Tableau3[[#This Row],[Points]]</f>
        <v>0</v>
      </c>
      <c r="K105" s="161"/>
      <c r="L105" s="47"/>
      <c r="M105" s="94"/>
      <c r="N105" s="47"/>
      <c r="O105" s="47"/>
      <c r="P105" s="44" t="str">
        <f t="shared" si="18"/>
        <v xml:space="preserve"> </v>
      </c>
      <c r="Q105" s="48"/>
    </row>
    <row r="106" spans="1:17">
      <c r="A106" s="54" t="str">
        <f>IFERROR(VLOOKUP(Tableau3[[#This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60">
        <f>+Tableau3[[#This Row],[Ateliers]]+Tableau3[[#This Row],[Points]]</f>
        <v>0</v>
      </c>
      <c r="K106" s="161"/>
      <c r="L106" s="47"/>
      <c r="M106" s="94"/>
      <c r="N106" s="47"/>
      <c r="O106" s="47"/>
      <c r="P106" s="44" t="str">
        <f t="shared" si="18"/>
        <v xml:space="preserve"> </v>
      </c>
      <c r="Q106" s="48"/>
    </row>
    <row r="107" spans="1:17">
      <c r="A107" s="54" t="str">
        <f>IFERROR(VLOOKUP(Tableau3[[#This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60">
        <f>+Tableau3[[#This Row],[Ateliers]]+Tableau3[[#This Row],[Points]]</f>
        <v>0</v>
      </c>
      <c r="K107" s="161"/>
      <c r="L107" s="47"/>
      <c r="M107" s="94"/>
      <c r="N107" s="47"/>
      <c r="O107" s="47"/>
      <c r="P107" s="44" t="str">
        <f t="shared" si="18"/>
        <v xml:space="preserve"> </v>
      </c>
      <c r="Q107" s="48"/>
    </row>
    <row r="108" spans="1:17">
      <c r="A108" s="54" t="str">
        <f>IFERROR(VLOOKUP(Tableau3[[#This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60">
        <f>+Tableau3[[#This Row],[Ateliers]]+Tableau3[[#This Row],[Points]]</f>
        <v>0</v>
      </c>
      <c r="K108" s="161"/>
      <c r="L108" s="47"/>
      <c r="M108" s="94"/>
      <c r="N108" s="47"/>
      <c r="O108" s="47"/>
      <c r="P108" s="44" t="str">
        <f t="shared" si="18"/>
        <v xml:space="preserve"> </v>
      </c>
      <c r="Q108" s="48"/>
    </row>
    <row r="109" spans="1:17">
      <c r="A109" s="54" t="str">
        <f>IFERROR(VLOOKUP(Tableau3[[#This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60">
        <f>+Tableau3[[#This Row],[Ateliers]]+Tableau3[[#This Row],[Points]]</f>
        <v>0</v>
      </c>
      <c r="K109" s="161"/>
      <c r="L109" s="47"/>
      <c r="M109" s="94"/>
      <c r="N109" s="47"/>
      <c r="O109" s="47"/>
      <c r="P109" s="44" t="str">
        <f t="shared" si="18"/>
        <v xml:space="preserve"> </v>
      </c>
      <c r="Q109" s="48"/>
    </row>
    <row r="110" spans="1:17">
      <c r="A110" s="54" t="str">
        <f>IFERROR(VLOOKUP(Tableau3[[#This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60">
        <f>+Tableau3[[#This Row],[Ateliers]]+Tableau3[[#This Row],[Points]]</f>
        <v>0</v>
      </c>
      <c r="K110" s="161"/>
      <c r="L110" s="47"/>
      <c r="M110" s="94"/>
      <c r="N110" s="47"/>
      <c r="O110" s="47"/>
      <c r="P110" s="44" t="str">
        <f t="shared" si="18"/>
        <v xml:space="preserve"> </v>
      </c>
      <c r="Q110" s="48"/>
    </row>
    <row r="111" spans="1:17">
      <c r="A111" s="54" t="str">
        <f>IFERROR(VLOOKUP(Tableau3[[#This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60">
        <f>+Tableau3[[#This Row],[Ateliers]]+Tableau3[[#This Row],[Points]]</f>
        <v>0</v>
      </c>
      <c r="K111" s="161"/>
      <c r="L111" s="47"/>
      <c r="M111" s="94"/>
      <c r="N111" s="47"/>
      <c r="O111" s="47"/>
      <c r="P111" s="44" t="str">
        <f t="shared" si="18"/>
        <v xml:space="preserve"> </v>
      </c>
      <c r="Q111" s="48"/>
    </row>
    <row r="112" spans="1:17">
      <c r="A112" s="54" t="str">
        <f>IFERROR(VLOOKUP(Tableau3[[#This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60">
        <f>+Tableau3[[#This Row],[Ateliers]]+Tableau3[[#This Row],[Points]]</f>
        <v>0</v>
      </c>
      <c r="K112" s="161"/>
      <c r="L112" s="47"/>
      <c r="M112" s="94"/>
      <c r="N112" s="47"/>
      <c r="O112" s="47"/>
      <c r="P112" s="44" t="str">
        <f t="shared" si="18"/>
        <v xml:space="preserve"> </v>
      </c>
      <c r="Q112" s="48"/>
    </row>
    <row r="113" spans="1:17">
      <c r="A113" s="54" t="str">
        <f>IFERROR(VLOOKUP(Tableau3[[#This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60">
        <f>+Tableau3[[#This Row],[Ateliers]]+Tableau3[[#This Row],[Points]]</f>
        <v>0</v>
      </c>
      <c r="K113" s="161"/>
      <c r="L113" s="47"/>
      <c r="M113" s="94"/>
      <c r="N113" s="47"/>
      <c r="O113" s="47"/>
      <c r="P113" s="44" t="str">
        <f t="shared" si="18"/>
        <v xml:space="preserve"> </v>
      </c>
      <c r="Q113" s="48"/>
    </row>
    <row r="114" spans="1:17">
      <c r="A114" s="54" t="str">
        <f>IFERROR(VLOOKUP(Tableau3[[#This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60">
        <f>+Tableau3[[#This Row],[Ateliers]]+Tableau3[[#This Row],[Points]]</f>
        <v>0</v>
      </c>
      <c r="K114" s="161"/>
      <c r="L114" s="47"/>
      <c r="M114" s="94"/>
      <c r="N114" s="47"/>
      <c r="O114" s="47"/>
      <c r="P114" s="44" t="str">
        <f t="shared" si="18"/>
        <v xml:space="preserve"> </v>
      </c>
      <c r="Q114" s="48"/>
    </row>
    <row r="115" spans="1:17">
      <c r="A115" s="54" t="str">
        <f>IFERROR(VLOOKUP(Tableau3[[#This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60">
        <f>+Tableau3[[#This Row],[Ateliers]]+Tableau3[[#This Row],[Points]]</f>
        <v>0</v>
      </c>
      <c r="K115" s="161"/>
      <c r="L115" s="47"/>
      <c r="M115" s="94"/>
      <c r="N115" s="47"/>
      <c r="O115" s="47"/>
      <c r="P115" s="44" t="str">
        <f t="shared" si="18"/>
        <v xml:space="preserve"> </v>
      </c>
      <c r="Q115" s="48"/>
    </row>
    <row r="116" spans="1:17">
      <c r="A116" s="54" t="str">
        <f>IFERROR(VLOOKUP(Tableau3[[#This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60">
        <f>+Tableau3[[#This Row],[Ateliers]]+Tableau3[[#This Row],[Points]]</f>
        <v>0</v>
      </c>
      <c r="K116" s="161"/>
      <c r="L116" s="47"/>
      <c r="M116" s="94"/>
      <c r="N116" s="47"/>
      <c r="O116" s="47"/>
      <c r="P116" s="44" t="str">
        <f t="shared" si="18"/>
        <v xml:space="preserve"> </v>
      </c>
      <c r="Q116" s="48"/>
    </row>
    <row r="117" spans="1:17">
      <c r="A117" s="54" t="str">
        <f>IFERROR(VLOOKUP(Tableau3[[#This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60">
        <f>+Tableau3[[#This Row],[Ateliers]]+Tableau3[[#This Row],[Points]]</f>
        <v>0</v>
      </c>
      <c r="K117" s="161"/>
      <c r="L117" s="47"/>
      <c r="M117" s="94"/>
      <c r="N117" s="47"/>
      <c r="O117" s="47"/>
      <c r="P117" s="44" t="str">
        <f t="shared" si="18"/>
        <v xml:space="preserve"> </v>
      </c>
      <c r="Q117" s="48"/>
    </row>
    <row r="118" spans="1:17">
      <c r="A118" s="54" t="str">
        <f>IFERROR(VLOOKUP(Tableau3[[#This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60">
        <f>+Tableau3[[#This Row],[Ateliers]]+Tableau3[[#This Row],[Points]]</f>
        <v>0</v>
      </c>
      <c r="K118" s="161"/>
      <c r="L118" s="47"/>
      <c r="M118" s="94"/>
      <c r="N118" s="47"/>
      <c r="O118" s="47"/>
      <c r="P118" s="44" t="str">
        <f t="shared" si="18"/>
        <v xml:space="preserve"> </v>
      </c>
      <c r="Q118" s="48"/>
    </row>
    <row r="119" spans="1:17">
      <c r="A119" s="54" t="str">
        <f>IFERROR(VLOOKUP(Tableau3[[#This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60">
        <f>+Tableau3[[#This Row],[Ateliers]]+Tableau3[[#This Row],[Points]]</f>
        <v>0</v>
      </c>
      <c r="K119" s="161"/>
      <c r="L119" s="47"/>
      <c r="M119" s="94"/>
      <c r="N119" s="47"/>
      <c r="O119" s="47"/>
      <c r="P119" s="44" t="str">
        <f t="shared" si="18"/>
        <v xml:space="preserve"> </v>
      </c>
      <c r="Q119" s="48"/>
    </row>
    <row r="120" spans="1:17">
      <c r="A120" s="54" t="str">
        <f>IFERROR(VLOOKUP(Tableau3[[#This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60">
        <f>+Tableau3[[#This Row],[Ateliers]]+Tableau3[[#This Row],[Points]]</f>
        <v>0</v>
      </c>
      <c r="K120" s="161"/>
      <c r="L120" s="47"/>
      <c r="M120" s="94"/>
      <c r="N120" s="47"/>
      <c r="O120" s="47"/>
      <c r="P120" s="44" t="str">
        <f t="shared" si="18"/>
        <v xml:space="preserve"> </v>
      </c>
      <c r="Q120" s="48"/>
    </row>
    <row r="121" spans="1:17">
      <c r="A121" s="54" t="str">
        <f>IFERROR(VLOOKUP(Tableau3[[#This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60">
        <f>+Tableau3[[#This Row],[Ateliers]]+Tableau3[[#This Row],[Points]]</f>
        <v>0</v>
      </c>
      <c r="K121" s="161"/>
      <c r="L121" s="47"/>
      <c r="M121" s="94"/>
      <c r="N121" s="47"/>
      <c r="O121" s="47"/>
      <c r="P121" s="44" t="str">
        <f t="shared" si="18"/>
        <v xml:space="preserve"> </v>
      </c>
      <c r="Q121" s="48"/>
    </row>
    <row r="122" spans="1:17">
      <c r="A122" s="54" t="str">
        <f>IFERROR(VLOOKUP(Tableau3[[#This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60">
        <f>+Tableau3[[#This Row],[Ateliers]]+Tableau3[[#This Row],[Points]]</f>
        <v>0</v>
      </c>
      <c r="K122" s="161"/>
      <c r="L122" s="47"/>
      <c r="M122" s="94"/>
      <c r="N122" s="47"/>
      <c r="O122" s="47"/>
      <c r="P122" s="44" t="str">
        <f t="shared" si="18"/>
        <v xml:space="preserve"> </v>
      </c>
      <c r="Q122" s="48"/>
    </row>
    <row r="123" spans="1:17">
      <c r="A123" s="54" t="str">
        <f>IFERROR(VLOOKUP(Tableau3[[#This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60">
        <f>+Tableau3[[#This Row],[Ateliers]]+Tableau3[[#This Row],[Points]]</f>
        <v>0</v>
      </c>
      <c r="K123" s="161"/>
      <c r="L123" s="47"/>
      <c r="M123" s="94"/>
      <c r="N123" s="47"/>
      <c r="O123" s="47"/>
      <c r="P123" s="44" t="str">
        <f t="shared" si="18"/>
        <v xml:space="preserve"> </v>
      </c>
      <c r="Q123" s="48"/>
    </row>
    <row r="124" spans="1:17">
      <c r="A124" s="54" t="str">
        <f>IFERROR(VLOOKUP(Tableau3[[#This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60">
        <f>+Tableau3[[#This Row],[Ateliers]]+Tableau3[[#This Row],[Points]]</f>
        <v>0</v>
      </c>
      <c r="K124" s="161"/>
      <c r="L124" s="47"/>
      <c r="M124" s="94"/>
      <c r="N124" s="47"/>
      <c r="O124" s="47"/>
      <c r="P124" s="44" t="str">
        <f t="shared" si="18"/>
        <v xml:space="preserve"> </v>
      </c>
      <c r="Q124" s="48"/>
    </row>
    <row r="125" spans="1:17">
      <c r="A125" s="54" t="str">
        <f>IFERROR(VLOOKUP(Tableau3[[#This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60">
        <f>+Tableau3[[#This Row],[Ateliers]]+Tableau3[[#This Row],[Points]]</f>
        <v>0</v>
      </c>
      <c r="K125" s="161"/>
      <c r="L125" s="47"/>
      <c r="M125" s="94"/>
      <c r="N125" s="47"/>
      <c r="O125" s="47"/>
      <c r="P125" s="44" t="str">
        <f t="shared" si="18"/>
        <v xml:space="preserve"> </v>
      </c>
      <c r="Q125" s="48"/>
    </row>
    <row r="126" spans="1:17">
      <c r="A126" s="54" t="str">
        <f>IFERROR(VLOOKUP(Tableau3[[#This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60">
        <f>+Tableau3[[#This Row],[Ateliers]]+Tableau3[[#This Row],[Points]]</f>
        <v>0</v>
      </c>
      <c r="K126" s="161"/>
      <c r="L126" s="47"/>
      <c r="M126" s="94"/>
      <c r="N126" s="47"/>
      <c r="O126" s="47"/>
      <c r="P126" s="44" t="str">
        <f t="shared" si="18"/>
        <v xml:space="preserve"> </v>
      </c>
      <c r="Q126" s="48"/>
    </row>
    <row r="127" spans="1:17">
      <c r="A127" s="54" t="str">
        <f>IFERROR(VLOOKUP(Tableau3[[#This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60">
        <f>+Tableau3[[#This Row],[Ateliers]]+Tableau3[[#This Row],[Points]]</f>
        <v>0</v>
      </c>
      <c r="K127" s="161"/>
      <c r="L127" s="47"/>
      <c r="M127" s="94"/>
      <c r="N127" s="47"/>
      <c r="O127" s="47"/>
      <c r="P127" s="44" t="str">
        <f t="shared" si="18"/>
        <v xml:space="preserve"> </v>
      </c>
      <c r="Q127" s="48"/>
    </row>
    <row r="128" spans="1:17">
      <c r="A128" s="54" t="str">
        <f>IFERROR(VLOOKUP(Tableau3[[#This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60">
        <f>+Tableau3[[#This Row],[Ateliers]]+Tableau3[[#This Row],[Points]]</f>
        <v>0</v>
      </c>
      <c r="K128" s="161"/>
      <c r="L128" s="47"/>
      <c r="M128" s="94"/>
      <c r="N128" s="47"/>
      <c r="O128" s="47"/>
      <c r="P128" s="44" t="str">
        <f t="shared" si="18"/>
        <v xml:space="preserve"> </v>
      </c>
      <c r="Q128" s="48"/>
    </row>
    <row r="129" spans="1:17">
      <c r="A129" s="54" t="str">
        <f>IFERROR(VLOOKUP(Tableau3[[#This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60">
        <f>+Tableau3[[#This Row],[Ateliers]]+Tableau3[[#This Row],[Points]]</f>
        <v>0</v>
      </c>
      <c r="K129" s="161"/>
      <c r="L129" s="47"/>
      <c r="M129" s="94"/>
      <c r="N129" s="47"/>
      <c r="O129" s="47"/>
      <c r="P129" s="44" t="str">
        <f t="shared" si="18"/>
        <v xml:space="preserve"> </v>
      </c>
      <c r="Q129" s="48"/>
    </row>
    <row r="130" spans="1:17">
      <c r="A130" s="54" t="str">
        <f>IFERROR(VLOOKUP(Tableau3[[#This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60">
        <f>+Tableau3[[#This Row],[Ateliers]]+Tableau3[[#This Row],[Points]]</f>
        <v>0</v>
      </c>
      <c r="K130" s="161"/>
      <c r="L130" s="47"/>
      <c r="M130" s="94"/>
      <c r="N130" s="47"/>
      <c r="O130" s="47"/>
      <c r="P130" s="44" t="str">
        <f t="shared" ref="P130:P161" si="19">IF(IF(K130="18 T",1,0)=1,H130," ")</f>
        <v xml:space="preserve"> </v>
      </c>
      <c r="Q130" s="48"/>
    </row>
    <row r="131" spans="1:17">
      <c r="A131" s="54" t="str">
        <f>IFERROR(VLOOKUP(Tableau3[[#This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60">
        <f>+Tableau3[[#This Row],[Ateliers]]+Tableau3[[#This Row],[Points]]</f>
        <v>0</v>
      </c>
      <c r="K131" s="161"/>
      <c r="L131" s="47"/>
      <c r="M131" s="94"/>
      <c r="N131" s="47"/>
      <c r="O131" s="47"/>
      <c r="P131" s="44" t="str">
        <f t="shared" si="19"/>
        <v xml:space="preserve"> </v>
      </c>
      <c r="Q131" s="48"/>
    </row>
    <row r="132" spans="1:17">
      <c r="A132" s="54" t="str">
        <f>IFERROR(VLOOKUP(Tableau3[[#This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60">
        <f>+Tableau3[[#This Row],[Ateliers]]+Tableau3[[#This Row],[Points]]</f>
        <v>0</v>
      </c>
      <c r="K132" s="161"/>
      <c r="L132" s="47"/>
      <c r="M132" s="94"/>
      <c r="N132" s="47"/>
      <c r="O132" s="47"/>
      <c r="P132" s="44" t="str">
        <f t="shared" si="19"/>
        <v xml:space="preserve"> </v>
      </c>
      <c r="Q132" s="48"/>
    </row>
    <row r="133" spans="1:17">
      <c r="A133" s="54" t="str">
        <f>IFERROR(VLOOKUP(Tableau3[[#This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60">
        <f>+Tableau3[[#This Row],[Ateliers]]+Tableau3[[#This Row],[Points]]</f>
        <v>0</v>
      </c>
      <c r="K133" s="161"/>
      <c r="L133" s="47"/>
      <c r="M133" s="94"/>
      <c r="N133" s="47"/>
      <c r="O133" s="47"/>
      <c r="P133" s="44" t="str">
        <f t="shared" si="19"/>
        <v xml:space="preserve"> </v>
      </c>
      <c r="Q133" s="48"/>
    </row>
    <row r="134" spans="1:17">
      <c r="A134" s="54" t="str">
        <f>IFERROR(VLOOKUP(Tableau3[[#This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60">
        <f>+Tableau3[[#This Row],[Ateliers]]+Tableau3[[#This Row],[Points]]</f>
        <v>0</v>
      </c>
      <c r="K134" s="161"/>
      <c r="L134" s="47"/>
      <c r="M134" s="94"/>
      <c r="N134" s="47"/>
      <c r="O134" s="47"/>
      <c r="P134" s="44" t="str">
        <f t="shared" si="19"/>
        <v xml:space="preserve"> </v>
      </c>
      <c r="Q134" s="48"/>
    </row>
    <row r="135" spans="1:17">
      <c r="A135" s="54" t="str">
        <f>IFERROR(VLOOKUP(Tableau3[[#This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60">
        <f>+Tableau3[[#This Row],[Ateliers]]+Tableau3[[#This Row],[Points]]</f>
        <v>0</v>
      </c>
      <c r="K135" s="161"/>
      <c r="L135" s="47"/>
      <c r="M135" s="94"/>
      <c r="N135" s="47"/>
      <c r="O135" s="47"/>
      <c r="P135" s="44" t="str">
        <f t="shared" si="19"/>
        <v xml:space="preserve"> </v>
      </c>
      <c r="Q135" s="48"/>
    </row>
    <row r="136" spans="1:17">
      <c r="A136" s="54" t="str">
        <f>IFERROR(VLOOKUP(Tableau3[[#This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60">
        <f>+Tableau3[[#This Row],[Ateliers]]+Tableau3[[#This Row],[Points]]</f>
        <v>0</v>
      </c>
      <c r="K136" s="161"/>
      <c r="L136" s="47"/>
      <c r="M136" s="94"/>
      <c r="N136" s="47"/>
      <c r="O136" s="47"/>
      <c r="P136" s="44" t="str">
        <f t="shared" si="19"/>
        <v xml:space="preserve"> </v>
      </c>
      <c r="Q136" s="48"/>
    </row>
    <row r="137" spans="1:17">
      <c r="A137" s="54" t="str">
        <f>IFERROR(VLOOKUP(Tableau3[[#This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60">
        <f>+Tableau3[[#This Row],[Ateliers]]+Tableau3[[#This Row],[Points]]</f>
        <v>0</v>
      </c>
      <c r="K137" s="161"/>
      <c r="L137" s="47"/>
      <c r="M137" s="94"/>
      <c r="N137" s="47"/>
      <c r="O137" s="47"/>
      <c r="P137" s="44" t="str">
        <f t="shared" si="19"/>
        <v xml:space="preserve"> </v>
      </c>
      <c r="Q137" s="48"/>
    </row>
    <row r="138" spans="1:17">
      <c r="A138" s="54" t="str">
        <f>IFERROR(VLOOKUP(Tableau3[[#This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60">
        <f>+Tableau3[[#This Row],[Ateliers]]+Tableau3[[#This Row],[Points]]</f>
        <v>0</v>
      </c>
      <c r="K138" s="161"/>
      <c r="L138" s="47"/>
      <c r="M138" s="94"/>
      <c r="N138" s="47"/>
      <c r="O138" s="47"/>
      <c r="P138" s="44" t="str">
        <f t="shared" si="19"/>
        <v xml:space="preserve"> </v>
      </c>
      <c r="Q138" s="48"/>
    </row>
    <row r="139" spans="1:17">
      <c r="A139" s="54" t="str">
        <f>IFERROR(VLOOKUP(Tableau3[[#This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60">
        <f>+Tableau3[[#This Row],[Ateliers]]+Tableau3[[#This Row],[Points]]</f>
        <v>0</v>
      </c>
      <c r="K139" s="161"/>
      <c r="L139" s="47"/>
      <c r="M139" s="94"/>
      <c r="N139" s="47"/>
      <c r="O139" s="47"/>
      <c r="P139" s="44" t="str">
        <f t="shared" si="19"/>
        <v xml:space="preserve"> </v>
      </c>
      <c r="Q139" s="48"/>
    </row>
    <row r="140" spans="1:17">
      <c r="A140" s="54" t="str">
        <f>IFERROR(VLOOKUP(Tableau3[[#This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60">
        <f>+Tableau3[[#This Row],[Ateliers]]+Tableau3[[#This Row],[Points]]</f>
        <v>0</v>
      </c>
      <c r="K140" s="161"/>
      <c r="L140" s="47"/>
      <c r="M140" s="94"/>
      <c r="N140" s="47"/>
      <c r="O140" s="47"/>
      <c r="P140" s="44" t="str">
        <f t="shared" si="19"/>
        <v xml:space="preserve"> </v>
      </c>
      <c r="Q140" s="48"/>
    </row>
    <row r="141" spans="1:17">
      <c r="A141" s="54" t="str">
        <f>IFERROR(VLOOKUP(Tableau3[[#This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60">
        <f>+Tableau3[[#This Row],[Ateliers]]+Tableau3[[#This Row],[Points]]</f>
        <v>0</v>
      </c>
      <c r="K141" s="161"/>
      <c r="L141" s="47"/>
      <c r="M141" s="94"/>
      <c r="N141" s="47"/>
      <c r="O141" s="47"/>
      <c r="P141" s="44" t="str">
        <f t="shared" si="19"/>
        <v xml:space="preserve"> </v>
      </c>
      <c r="Q141" s="48"/>
    </row>
    <row r="142" spans="1:17">
      <c r="A142" s="54" t="str">
        <f>IFERROR(VLOOKUP(Tableau3[[#This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60">
        <f>+Tableau3[[#This Row],[Ateliers]]+Tableau3[[#This Row],[Points]]</f>
        <v>0</v>
      </c>
      <c r="K142" s="161"/>
      <c r="L142" s="47"/>
      <c r="M142" s="94"/>
      <c r="N142" s="47"/>
      <c r="O142" s="47"/>
      <c r="P142" s="44" t="str">
        <f t="shared" si="19"/>
        <v xml:space="preserve"> </v>
      </c>
      <c r="Q142" s="48"/>
    </row>
    <row r="143" spans="1:17">
      <c r="A143" s="54" t="str">
        <f>IFERROR(VLOOKUP(Tableau3[[#This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60">
        <f>+Tableau3[[#This Row],[Ateliers]]+Tableau3[[#This Row],[Points]]</f>
        <v>0</v>
      </c>
      <c r="K143" s="161"/>
      <c r="L143" s="47"/>
      <c r="M143" s="94"/>
      <c r="N143" s="47"/>
      <c r="O143" s="47"/>
      <c r="P143" s="44" t="str">
        <f t="shared" si="19"/>
        <v xml:space="preserve"> </v>
      </c>
      <c r="Q143" s="48"/>
    </row>
    <row r="144" spans="1:17">
      <c r="A144" s="54" t="str">
        <f>IFERROR(VLOOKUP(Tableau3[[#This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60">
        <f>+Tableau3[[#This Row],[Ateliers]]+Tableau3[[#This Row],[Points]]</f>
        <v>0</v>
      </c>
      <c r="K144" s="161"/>
      <c r="L144" s="47"/>
      <c r="M144" s="94"/>
      <c r="N144" s="47"/>
      <c r="O144" s="47"/>
      <c r="P144" s="44" t="str">
        <f t="shared" si="19"/>
        <v xml:space="preserve"> </v>
      </c>
      <c r="Q144" s="48"/>
    </row>
    <row r="145" spans="1:17">
      <c r="A145" s="54" t="str">
        <f>IFERROR(VLOOKUP(Tableau3[[#This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60">
        <f>+Tableau3[[#This Row],[Ateliers]]+Tableau3[[#This Row],[Points]]</f>
        <v>0</v>
      </c>
      <c r="K145" s="161"/>
      <c r="L145" s="47"/>
      <c r="M145" s="94"/>
      <c r="N145" s="47"/>
      <c r="O145" s="47"/>
      <c r="P145" s="44" t="str">
        <f t="shared" si="19"/>
        <v xml:space="preserve"> </v>
      </c>
      <c r="Q145" s="48"/>
    </row>
    <row r="146" spans="1:17">
      <c r="A146" s="54" t="str">
        <f>IFERROR(VLOOKUP(Tableau3[[#This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60">
        <f>+Tableau3[[#This Row],[Ateliers]]+Tableau3[[#This Row],[Points]]</f>
        <v>0</v>
      </c>
      <c r="K146" s="161"/>
      <c r="L146" s="47"/>
      <c r="M146" s="94"/>
      <c r="N146" s="47"/>
      <c r="O146" s="47"/>
      <c r="P146" s="44" t="str">
        <f t="shared" si="19"/>
        <v xml:space="preserve"> </v>
      </c>
      <c r="Q146" s="48"/>
    </row>
    <row r="147" spans="1:17">
      <c r="A147" s="54" t="str">
        <f>IFERROR(VLOOKUP(Tableau3[[#This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60">
        <f>+Tableau3[[#This Row],[Ateliers]]+Tableau3[[#This Row],[Points]]</f>
        <v>0</v>
      </c>
      <c r="K147" s="161"/>
      <c r="L147" s="47"/>
      <c r="M147" s="94"/>
      <c r="N147" s="47"/>
      <c r="O147" s="47"/>
      <c r="P147" s="44" t="str">
        <f t="shared" si="19"/>
        <v xml:space="preserve"> </v>
      </c>
      <c r="Q147" s="48"/>
    </row>
    <row r="148" spans="1:17">
      <c r="A148" s="54" t="str">
        <f>IFERROR(VLOOKUP(Tableau3[[#This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60">
        <f>+Tableau3[[#This Row],[Ateliers]]+Tableau3[[#This Row],[Points]]</f>
        <v>0</v>
      </c>
      <c r="K148" s="161"/>
      <c r="L148" s="47"/>
      <c r="M148" s="94"/>
      <c r="N148" s="47"/>
      <c r="O148" s="47"/>
      <c r="P148" s="44" t="str">
        <f t="shared" si="19"/>
        <v xml:space="preserve"> </v>
      </c>
      <c r="Q148" s="48"/>
    </row>
    <row r="149" spans="1:17">
      <c r="A149" s="54" t="str">
        <f>IFERROR(VLOOKUP(Tableau3[[#This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60">
        <f>+Tableau3[[#This Row],[Ateliers]]+Tableau3[[#This Row],[Points]]</f>
        <v>0</v>
      </c>
      <c r="K149" s="161"/>
      <c r="L149" s="47"/>
      <c r="M149" s="94"/>
      <c r="N149" s="47"/>
      <c r="O149" s="47"/>
      <c r="P149" s="44" t="str">
        <f t="shared" si="19"/>
        <v xml:space="preserve"> </v>
      </c>
      <c r="Q149" s="48"/>
    </row>
    <row r="150" spans="1:17">
      <c r="A150" s="54" t="str">
        <f>IFERROR(VLOOKUP(Tableau3[[#This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60">
        <f>+Tableau3[[#This Row],[Ateliers]]+Tableau3[[#This Row],[Points]]</f>
        <v>0</v>
      </c>
      <c r="K150" s="161"/>
      <c r="L150" s="47"/>
      <c r="M150" s="94"/>
      <c r="N150" s="47"/>
      <c r="O150" s="47"/>
      <c r="P150" s="44" t="str">
        <f t="shared" si="19"/>
        <v xml:space="preserve"> </v>
      </c>
      <c r="Q150" s="48"/>
    </row>
    <row r="151" spans="1:17">
      <c r="A151" s="54" t="str">
        <f>IFERROR(VLOOKUP(Tableau3[[#This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60">
        <f>+Tableau3[[#This Row],[Ateliers]]+Tableau3[[#This Row],[Points]]</f>
        <v>0</v>
      </c>
      <c r="K151" s="161"/>
      <c r="L151" s="47"/>
      <c r="M151" s="94"/>
      <c r="N151" s="47"/>
      <c r="O151" s="47"/>
      <c r="P151" s="44" t="str">
        <f t="shared" si="19"/>
        <v xml:space="preserve"> </v>
      </c>
      <c r="Q151" s="48"/>
    </row>
    <row r="152" spans="1:17">
      <c r="A152" s="54" t="str">
        <f>IFERROR(VLOOKUP(Tableau3[[#This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60">
        <f>+Tableau3[[#This Row],[Ateliers]]+Tableau3[[#This Row],[Points]]</f>
        <v>0</v>
      </c>
      <c r="K152" s="161"/>
      <c r="L152" s="47"/>
      <c r="M152" s="94"/>
      <c r="N152" s="47"/>
      <c r="O152" s="47"/>
      <c r="P152" s="44" t="str">
        <f t="shared" si="19"/>
        <v xml:space="preserve"> </v>
      </c>
      <c r="Q152" s="48"/>
    </row>
    <row r="153" spans="1:17">
      <c r="A153" s="54" t="str">
        <f>IFERROR(VLOOKUP(Tableau3[[#This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60">
        <f>+Tableau3[[#This Row],[Ateliers]]+Tableau3[[#This Row],[Points]]</f>
        <v>0</v>
      </c>
      <c r="K153" s="161"/>
      <c r="L153" s="47"/>
      <c r="M153" s="94"/>
      <c r="N153" s="47"/>
      <c r="O153" s="47"/>
      <c r="P153" s="44" t="str">
        <f t="shared" si="19"/>
        <v xml:space="preserve"> </v>
      </c>
      <c r="Q153" s="48"/>
    </row>
    <row r="154" spans="1:17">
      <c r="A154" s="54" t="str">
        <f>IFERROR(VLOOKUP(Tableau3[[#This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60">
        <f>+Tableau3[[#This Row],[Ateliers]]+Tableau3[[#This Row],[Points]]</f>
        <v>0</v>
      </c>
      <c r="K154" s="161"/>
      <c r="L154" s="47"/>
      <c r="M154" s="94"/>
      <c r="N154" s="47"/>
      <c r="O154" s="47"/>
      <c r="P154" s="44" t="str">
        <f t="shared" si="19"/>
        <v xml:space="preserve"> </v>
      </c>
      <c r="Q154" s="48"/>
    </row>
    <row r="155" spans="1:17">
      <c r="A155" s="54" t="str">
        <f>IFERROR(VLOOKUP(Tableau3[[#This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60">
        <f>+Tableau3[[#This Row],[Ateliers]]+Tableau3[[#This Row],[Points]]</f>
        <v>0</v>
      </c>
      <c r="K155" s="161"/>
      <c r="L155" s="47"/>
      <c r="M155" s="94"/>
      <c r="N155" s="47"/>
      <c r="O155" s="47"/>
      <c r="P155" s="44" t="str">
        <f t="shared" si="19"/>
        <v xml:space="preserve"> </v>
      </c>
      <c r="Q155" s="48"/>
    </row>
    <row r="156" spans="1:17">
      <c r="A156" s="54" t="str">
        <f>IFERROR(VLOOKUP(Tableau3[[#This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60">
        <f>+Tableau3[[#This Row],[Ateliers]]+Tableau3[[#This Row],[Points]]</f>
        <v>0</v>
      </c>
      <c r="K156" s="161"/>
      <c r="L156" s="47"/>
      <c r="M156" s="94"/>
      <c r="N156" s="47"/>
      <c r="O156" s="47"/>
      <c r="P156" s="44" t="str">
        <f t="shared" si="19"/>
        <v xml:space="preserve"> </v>
      </c>
      <c r="Q156" s="48"/>
    </row>
    <row r="157" spans="1:17">
      <c r="A157" s="54" t="str">
        <f>IFERROR(VLOOKUP(Tableau3[[#This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60">
        <f>+Tableau3[[#This Row],[Ateliers]]+Tableau3[[#This Row],[Points]]</f>
        <v>0</v>
      </c>
      <c r="K157" s="161"/>
      <c r="L157" s="47"/>
      <c r="M157" s="94"/>
      <c r="N157" s="47"/>
      <c r="O157" s="47"/>
      <c r="P157" s="44" t="str">
        <f t="shared" si="19"/>
        <v xml:space="preserve"> </v>
      </c>
      <c r="Q157" s="48"/>
    </row>
    <row r="158" spans="1:17">
      <c r="A158" s="54" t="str">
        <f>IFERROR(VLOOKUP(Tableau3[[#This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60">
        <f>+Tableau3[[#This Row],[Ateliers]]+Tableau3[[#This Row],[Points]]</f>
        <v>0</v>
      </c>
      <c r="K158" s="161"/>
      <c r="L158" s="47"/>
      <c r="M158" s="94"/>
      <c r="N158" s="47"/>
      <c r="O158" s="47"/>
      <c r="P158" s="44" t="str">
        <f t="shared" si="19"/>
        <v xml:space="preserve"> </v>
      </c>
      <c r="Q158" s="48"/>
    </row>
    <row r="159" spans="1:17">
      <c r="A159" s="54" t="str">
        <f>IFERROR(VLOOKUP(Tableau3[[#This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60">
        <f>+Tableau3[[#This Row],[Ateliers]]+Tableau3[[#This Row],[Points]]</f>
        <v>0</v>
      </c>
      <c r="K159" s="161"/>
      <c r="L159" s="47"/>
      <c r="M159" s="94"/>
      <c r="N159" s="47"/>
      <c r="O159" s="47"/>
      <c r="P159" s="44" t="str">
        <f t="shared" si="19"/>
        <v xml:space="preserve"> </v>
      </c>
      <c r="Q159" s="48"/>
    </row>
    <row r="160" spans="1:17">
      <c r="A160" s="54" t="str">
        <f>IFERROR(VLOOKUP(Tableau3[[#This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60">
        <f>+Tableau3[[#This Row],[Ateliers]]+Tableau3[[#This Row],[Points]]</f>
        <v>0</v>
      </c>
      <c r="K160" s="161"/>
      <c r="L160" s="47"/>
      <c r="M160" s="94"/>
      <c r="N160" s="47"/>
      <c r="O160" s="47"/>
      <c r="P160" s="44" t="str">
        <f t="shared" si="19"/>
        <v xml:space="preserve"> </v>
      </c>
      <c r="Q160" s="48"/>
    </row>
    <row r="161" spans="1:17">
      <c r="A161" s="54" t="str">
        <f>IFERROR(VLOOKUP(Tableau3[[#This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60">
        <f>+Tableau3[[#This Row],[Ateliers]]+Tableau3[[#This Row],[Points]]</f>
        <v>0</v>
      </c>
      <c r="K161" s="161"/>
      <c r="L161" s="47"/>
      <c r="M161" s="94"/>
      <c r="N161" s="47"/>
      <c r="O161" s="47"/>
      <c r="P161" s="44" t="str">
        <f t="shared" si="19"/>
        <v xml:space="preserve"> </v>
      </c>
      <c r="Q161" s="48"/>
    </row>
    <row r="162" spans="1:17">
      <c r="A162" s="54" t="str">
        <f>IFERROR(VLOOKUP(Tableau3[[#This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60">
        <f>+Tableau3[[#This Row],[Ateliers]]+Tableau3[[#This Row],[Points]]</f>
        <v>0</v>
      </c>
      <c r="K162" s="161"/>
      <c r="L162" s="47"/>
      <c r="M162" s="94"/>
      <c r="N162" s="47"/>
      <c r="O162" s="47"/>
      <c r="P162" s="44" t="str">
        <f t="shared" ref="P162:P195" si="20">IF(IF(K162="18 T",1,0)=1,H162," ")</f>
        <v xml:space="preserve"> </v>
      </c>
      <c r="Q162" s="48"/>
    </row>
    <row r="163" spans="1:17">
      <c r="A163" s="54" t="str">
        <f>IFERROR(VLOOKUP(Tableau3[[#This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60">
        <f>+Tableau3[[#This Row],[Ateliers]]+Tableau3[[#This Row],[Points]]</f>
        <v>0</v>
      </c>
      <c r="K163" s="161"/>
      <c r="L163" s="47"/>
      <c r="M163" s="94"/>
      <c r="N163" s="47"/>
      <c r="O163" s="47"/>
      <c r="P163" s="44" t="str">
        <f t="shared" si="20"/>
        <v xml:space="preserve"> </v>
      </c>
      <c r="Q163" s="48"/>
    </row>
    <row r="164" spans="1:17">
      <c r="A164" s="54" t="str">
        <f>IFERROR(VLOOKUP(Tableau3[[#This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60">
        <f>+Tableau3[[#This Row],[Ateliers]]+Tableau3[[#This Row],[Points]]</f>
        <v>0</v>
      </c>
      <c r="K164" s="161"/>
      <c r="L164" s="47"/>
      <c r="M164" s="94"/>
      <c r="N164" s="47"/>
      <c r="O164" s="47"/>
      <c r="P164" s="44" t="str">
        <f t="shared" si="20"/>
        <v xml:space="preserve"> </v>
      </c>
      <c r="Q164" s="48"/>
    </row>
    <row r="165" spans="1:17">
      <c r="A165" s="54" t="str">
        <f>IFERROR(VLOOKUP(Tableau3[[#This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60">
        <f>+Tableau3[[#This Row],[Ateliers]]+Tableau3[[#This Row],[Points]]</f>
        <v>0</v>
      </c>
      <c r="K165" s="161"/>
      <c r="L165" s="47"/>
      <c r="M165" s="94"/>
      <c r="N165" s="47"/>
      <c r="O165" s="47"/>
      <c r="P165" s="44" t="str">
        <f t="shared" si="20"/>
        <v xml:space="preserve"> </v>
      </c>
      <c r="Q165" s="48"/>
    </row>
    <row r="166" spans="1:17">
      <c r="A166" s="54" t="str">
        <f>IFERROR(VLOOKUP(Tableau3[[#This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60">
        <f>+Tableau3[[#This Row],[Ateliers]]+Tableau3[[#This Row],[Points]]</f>
        <v>0</v>
      </c>
      <c r="K166" s="161"/>
      <c r="L166" s="47"/>
      <c r="M166" s="94"/>
      <c r="N166" s="47"/>
      <c r="O166" s="47"/>
      <c r="P166" s="44" t="str">
        <f t="shared" si="20"/>
        <v xml:space="preserve"> </v>
      </c>
      <c r="Q166" s="48"/>
    </row>
    <row r="167" spans="1:17">
      <c r="A167" s="54" t="str">
        <f>IFERROR(VLOOKUP(Tableau3[[#This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60">
        <f>+Tableau3[[#This Row],[Ateliers]]+Tableau3[[#This Row],[Points]]</f>
        <v>0</v>
      </c>
      <c r="K167" s="161"/>
      <c r="L167" s="47"/>
      <c r="M167" s="94"/>
      <c r="N167" s="47"/>
      <c r="O167" s="47"/>
      <c r="P167" s="44" t="str">
        <f t="shared" si="20"/>
        <v xml:space="preserve"> </v>
      </c>
      <c r="Q167" s="48"/>
    </row>
    <row r="168" spans="1:17">
      <c r="A168" s="54" t="str">
        <f>IFERROR(VLOOKUP(Tableau3[[#This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60">
        <f>+Tableau3[[#This Row],[Ateliers]]+Tableau3[[#This Row],[Points]]</f>
        <v>0</v>
      </c>
      <c r="K168" s="161"/>
      <c r="L168" s="47"/>
      <c r="M168" s="94"/>
      <c r="N168" s="47"/>
      <c r="O168" s="47"/>
      <c r="P168" s="44" t="str">
        <f t="shared" si="20"/>
        <v xml:space="preserve"> </v>
      </c>
      <c r="Q168" s="48"/>
    </row>
    <row r="169" spans="1:17">
      <c r="A169" s="54" t="str">
        <f>IFERROR(VLOOKUP(Tableau3[[#This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60">
        <f>+Tableau3[[#This Row],[Ateliers]]+Tableau3[[#This Row],[Points]]</f>
        <v>0</v>
      </c>
      <c r="K169" s="161"/>
      <c r="L169" s="47"/>
      <c r="M169" s="94"/>
      <c r="N169" s="47"/>
      <c r="O169" s="47"/>
      <c r="P169" s="44" t="str">
        <f t="shared" si="20"/>
        <v xml:space="preserve"> </v>
      </c>
      <c r="Q169" s="48"/>
    </row>
    <row r="170" spans="1:17">
      <c r="A170" s="54" t="str">
        <f>IFERROR(VLOOKUP(Tableau3[[#This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60">
        <f>+Tableau3[[#This Row],[Ateliers]]+Tableau3[[#This Row],[Points]]</f>
        <v>0</v>
      </c>
      <c r="K170" s="161"/>
      <c r="L170" s="47"/>
      <c r="M170" s="94"/>
      <c r="N170" s="47"/>
      <c r="O170" s="47"/>
      <c r="P170" s="44" t="str">
        <f t="shared" si="20"/>
        <v xml:space="preserve"> </v>
      </c>
      <c r="Q170" s="48"/>
    </row>
    <row r="171" spans="1:17">
      <c r="A171" s="54" t="str">
        <f>IFERROR(VLOOKUP(Tableau3[[#This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60">
        <f>+Tableau3[[#This Row],[Ateliers]]+Tableau3[[#This Row],[Points]]</f>
        <v>0</v>
      </c>
      <c r="K171" s="161"/>
      <c r="L171" s="47"/>
      <c r="M171" s="94"/>
      <c r="N171" s="47"/>
      <c r="O171" s="47"/>
      <c r="P171" s="44" t="str">
        <f t="shared" si="20"/>
        <v xml:space="preserve"> </v>
      </c>
      <c r="Q171" s="48"/>
    </row>
    <row r="172" spans="1:17">
      <c r="A172" s="54" t="str">
        <f>IFERROR(VLOOKUP(Tableau3[[#This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60">
        <f>+Tableau3[[#This Row],[Ateliers]]+Tableau3[[#This Row],[Points]]</f>
        <v>0</v>
      </c>
      <c r="K172" s="161"/>
      <c r="L172" s="47"/>
      <c r="M172" s="94"/>
      <c r="N172" s="47"/>
      <c r="O172" s="47"/>
      <c r="P172" s="44" t="str">
        <f t="shared" si="20"/>
        <v xml:space="preserve"> </v>
      </c>
      <c r="Q172" s="48"/>
    </row>
    <row r="173" spans="1:17">
      <c r="A173" s="54" t="str">
        <f>IFERROR(VLOOKUP(Tableau3[[#This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60">
        <f>+Tableau3[[#This Row],[Ateliers]]+Tableau3[[#This Row],[Points]]</f>
        <v>0</v>
      </c>
      <c r="K173" s="161"/>
      <c r="L173" s="47"/>
      <c r="M173" s="94"/>
      <c r="N173" s="47"/>
      <c r="O173" s="47"/>
      <c r="P173" s="44" t="str">
        <f t="shared" si="20"/>
        <v xml:space="preserve"> </v>
      </c>
      <c r="Q173" s="48"/>
    </row>
    <row r="174" spans="1:17">
      <c r="A174" s="54" t="str">
        <f>IFERROR(VLOOKUP(Tableau3[[#This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60">
        <f>+Tableau3[[#This Row],[Ateliers]]+Tableau3[[#This Row],[Points]]</f>
        <v>0</v>
      </c>
      <c r="K174" s="161"/>
      <c r="L174" s="47"/>
      <c r="M174" s="94"/>
      <c r="N174" s="47"/>
      <c r="O174" s="47"/>
      <c r="P174" s="44" t="str">
        <f t="shared" si="20"/>
        <v xml:space="preserve"> </v>
      </c>
      <c r="Q174" s="48"/>
    </row>
    <row r="175" spans="1:17">
      <c r="A175" s="54" t="str">
        <f>IFERROR(VLOOKUP(Tableau3[[#This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60">
        <f>+Tableau3[[#This Row],[Ateliers]]+Tableau3[[#This Row],[Points]]</f>
        <v>0</v>
      </c>
      <c r="K175" s="161"/>
      <c r="L175" s="47"/>
      <c r="M175" s="94"/>
      <c r="N175" s="47"/>
      <c r="O175" s="47"/>
      <c r="P175" s="44" t="str">
        <f t="shared" si="20"/>
        <v xml:space="preserve"> </v>
      </c>
      <c r="Q175" s="48"/>
    </row>
    <row r="176" spans="1:17">
      <c r="A176" s="54" t="str">
        <f>IFERROR(VLOOKUP(Tableau3[[#This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60">
        <f>+Tableau3[[#This Row],[Ateliers]]+Tableau3[[#This Row],[Points]]</f>
        <v>0</v>
      </c>
      <c r="K176" s="161"/>
      <c r="L176" s="47"/>
      <c r="M176" s="94"/>
      <c r="N176" s="47"/>
      <c r="O176" s="47"/>
      <c r="P176" s="44" t="str">
        <f t="shared" si="20"/>
        <v xml:space="preserve"> </v>
      </c>
      <c r="Q176" s="48"/>
    </row>
    <row r="177" spans="1:17">
      <c r="A177" s="54" t="str">
        <f>IFERROR(VLOOKUP(Tableau3[[#This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60">
        <f>+Tableau3[[#This Row],[Ateliers]]+Tableau3[[#This Row],[Points]]</f>
        <v>0</v>
      </c>
      <c r="K177" s="161"/>
      <c r="L177" s="47"/>
      <c r="M177" s="94"/>
      <c r="N177" s="47"/>
      <c r="O177" s="47"/>
      <c r="P177" s="44" t="str">
        <f t="shared" si="20"/>
        <v xml:space="preserve"> </v>
      </c>
      <c r="Q177" s="48"/>
    </row>
    <row r="178" spans="1:17">
      <c r="A178" s="54" t="str">
        <f>IFERROR(VLOOKUP(Tableau3[[#This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60">
        <f>+Tableau3[[#This Row],[Ateliers]]+Tableau3[[#This Row],[Points]]</f>
        <v>0</v>
      </c>
      <c r="K178" s="161"/>
      <c r="L178" s="47"/>
      <c r="M178" s="94"/>
      <c r="N178" s="47"/>
      <c r="O178" s="47"/>
      <c r="P178" s="44" t="str">
        <f t="shared" si="20"/>
        <v xml:space="preserve"> </v>
      </c>
      <c r="Q178" s="48"/>
    </row>
    <row r="179" spans="1:17">
      <c r="A179" s="54" t="str">
        <f>IFERROR(VLOOKUP(Tableau3[[#This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60">
        <f>+Tableau3[[#This Row],[Ateliers]]+Tableau3[[#This Row],[Points]]</f>
        <v>0</v>
      </c>
      <c r="K179" s="161"/>
      <c r="L179" s="47"/>
      <c r="M179" s="94"/>
      <c r="N179" s="47"/>
      <c r="O179" s="47"/>
      <c r="P179" s="44" t="str">
        <f t="shared" si="20"/>
        <v xml:space="preserve"> </v>
      </c>
      <c r="Q179" s="48"/>
    </row>
    <row r="180" spans="1:17">
      <c r="A180" s="54" t="str">
        <f>IFERROR(VLOOKUP(Tableau3[[#This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60">
        <f>+Tableau3[[#This Row],[Ateliers]]+Tableau3[[#This Row],[Points]]</f>
        <v>0</v>
      </c>
      <c r="K180" s="161"/>
      <c r="L180" s="47"/>
      <c r="M180" s="94"/>
      <c r="N180" s="47"/>
      <c r="O180" s="47"/>
      <c r="P180" s="44" t="str">
        <f t="shared" si="20"/>
        <v xml:space="preserve"> </v>
      </c>
      <c r="Q180" s="48"/>
    </row>
    <row r="181" spans="1:17">
      <c r="A181" s="54" t="str">
        <f>IFERROR(VLOOKUP(Tableau3[[#This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60">
        <f>+Tableau3[[#This Row],[Ateliers]]+Tableau3[[#This Row],[Points]]</f>
        <v>0</v>
      </c>
      <c r="K181" s="161"/>
      <c r="L181" s="47"/>
      <c r="M181" s="94"/>
      <c r="N181" s="47"/>
      <c r="O181" s="47"/>
      <c r="P181" s="44" t="str">
        <f t="shared" si="20"/>
        <v xml:space="preserve"> </v>
      </c>
      <c r="Q181" s="48"/>
    </row>
    <row r="182" spans="1:17">
      <c r="A182" s="54" t="str">
        <f>IFERROR(VLOOKUP(Tableau3[[#This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60">
        <f>+Tableau3[[#This Row],[Ateliers]]+Tableau3[[#This Row],[Points]]</f>
        <v>0</v>
      </c>
      <c r="K182" s="161"/>
      <c r="L182" s="47"/>
      <c r="M182" s="94"/>
      <c r="N182" s="47"/>
      <c r="O182" s="47"/>
      <c r="P182" s="44" t="str">
        <f t="shared" si="20"/>
        <v xml:space="preserve"> </v>
      </c>
      <c r="Q182" s="48"/>
    </row>
    <row r="183" spans="1:17">
      <c r="A183" s="54" t="str">
        <f>IFERROR(VLOOKUP(Tableau3[[#This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60">
        <f>+Tableau3[[#This Row],[Ateliers]]+Tableau3[[#This Row],[Points]]</f>
        <v>0</v>
      </c>
      <c r="K183" s="161"/>
      <c r="L183" s="47"/>
      <c r="M183" s="94"/>
      <c r="N183" s="47"/>
      <c r="O183" s="47"/>
      <c r="P183" s="44" t="str">
        <f t="shared" si="20"/>
        <v xml:space="preserve"> </v>
      </c>
      <c r="Q183" s="48"/>
    </row>
    <row r="184" spans="1:17">
      <c r="A184" s="54" t="str">
        <f>IFERROR(VLOOKUP(Tableau3[[#This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60">
        <f>+Tableau3[[#This Row],[Ateliers]]+Tableau3[[#This Row],[Points]]</f>
        <v>0</v>
      </c>
      <c r="K184" s="161"/>
      <c r="L184" s="47"/>
      <c r="M184" s="94"/>
      <c r="N184" s="47"/>
      <c r="O184" s="47"/>
      <c r="P184" s="44" t="str">
        <f t="shared" si="20"/>
        <v xml:space="preserve"> </v>
      </c>
      <c r="Q184" s="48"/>
    </row>
    <row r="185" spans="1:17">
      <c r="A185" s="54" t="str">
        <f>IFERROR(VLOOKUP(Tableau3[[#This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60">
        <f>+Tableau3[[#This Row],[Ateliers]]+Tableau3[[#This Row],[Points]]</f>
        <v>0</v>
      </c>
      <c r="K185" s="161"/>
      <c r="L185" s="47"/>
      <c r="M185" s="94"/>
      <c r="N185" s="47"/>
      <c r="O185" s="47"/>
      <c r="P185" s="44" t="str">
        <f t="shared" si="20"/>
        <v xml:space="preserve"> </v>
      </c>
      <c r="Q185" s="48"/>
    </row>
    <row r="186" spans="1:17">
      <c r="A186" s="54" t="str">
        <f>IFERROR(VLOOKUP(Tableau3[[#This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60">
        <f>+Tableau3[[#This Row],[Ateliers]]+Tableau3[[#This Row],[Points]]</f>
        <v>0</v>
      </c>
      <c r="K186" s="161"/>
      <c r="L186" s="47"/>
      <c r="M186" s="94"/>
      <c r="N186" s="47"/>
      <c r="O186" s="47"/>
      <c r="P186" s="44" t="str">
        <f t="shared" si="20"/>
        <v xml:space="preserve"> </v>
      </c>
      <c r="Q186" s="48"/>
    </row>
    <row r="187" spans="1:17">
      <c r="A187" s="54" t="str">
        <f>IFERROR(VLOOKUP(Tableau3[[#This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60">
        <f>+Tableau3[[#This Row],[Ateliers]]+Tableau3[[#This Row],[Points]]</f>
        <v>0</v>
      </c>
      <c r="K187" s="161"/>
      <c r="L187" s="47"/>
      <c r="M187" s="94"/>
      <c r="N187" s="47"/>
      <c r="O187" s="47"/>
      <c r="P187" s="44" t="str">
        <f t="shared" si="20"/>
        <v xml:space="preserve"> </v>
      </c>
      <c r="Q187" s="48"/>
    </row>
    <row r="188" spans="1:17">
      <c r="A188" s="54" t="str">
        <f>IFERROR(VLOOKUP(Tableau3[[#This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60">
        <f>+Tableau3[[#This Row],[Ateliers]]+Tableau3[[#This Row],[Points]]</f>
        <v>0</v>
      </c>
      <c r="K188" s="161"/>
      <c r="L188" s="47"/>
      <c r="M188" s="94"/>
      <c r="N188" s="47"/>
      <c r="O188" s="47"/>
      <c r="P188" s="44" t="str">
        <f t="shared" si="20"/>
        <v xml:space="preserve"> </v>
      </c>
      <c r="Q188" s="48"/>
    </row>
    <row r="189" spans="1:17">
      <c r="A189" s="54" t="str">
        <f>IFERROR(VLOOKUP(Tableau3[[#This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60">
        <f>+Tableau3[[#This Row],[Ateliers]]+Tableau3[[#This Row],[Points]]</f>
        <v>0</v>
      </c>
      <c r="K189" s="161"/>
      <c r="L189" s="47"/>
      <c r="M189" s="94"/>
      <c r="N189" s="47"/>
      <c r="O189" s="47"/>
      <c r="P189" s="44" t="str">
        <f t="shared" si="20"/>
        <v xml:space="preserve"> </v>
      </c>
      <c r="Q189" s="48"/>
    </row>
    <row r="190" spans="1:17">
      <c r="A190" s="54" t="str">
        <f>IFERROR(VLOOKUP(Tableau3[[#This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60">
        <f>+Tableau3[[#This Row],[Ateliers]]+Tableau3[[#This Row],[Points]]</f>
        <v>0</v>
      </c>
      <c r="K190" s="161"/>
      <c r="L190" s="47"/>
      <c r="M190" s="94"/>
      <c r="N190" s="47"/>
      <c r="O190" s="47"/>
      <c r="P190" s="44" t="str">
        <f t="shared" si="20"/>
        <v xml:space="preserve"> </v>
      </c>
      <c r="Q190" s="48"/>
    </row>
    <row r="191" spans="1:17">
      <c r="A191" s="54" t="str">
        <f>IFERROR(VLOOKUP(Tableau3[[#This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60">
        <f>+Tableau3[[#This Row],[Ateliers]]+Tableau3[[#This Row],[Points]]</f>
        <v>0</v>
      </c>
      <c r="K191" s="161"/>
      <c r="L191" s="47"/>
      <c r="M191" s="94"/>
      <c r="N191" s="47"/>
      <c r="O191" s="47"/>
      <c r="P191" s="44" t="str">
        <f t="shared" si="20"/>
        <v xml:space="preserve"> </v>
      </c>
      <c r="Q191" s="48"/>
    </row>
    <row r="192" spans="1:17">
      <c r="A192" s="54" t="str">
        <f>IFERROR(VLOOKUP(Tableau3[[#This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60">
        <f>+Tableau3[[#This Row],[Ateliers]]+Tableau3[[#This Row],[Points]]</f>
        <v>0</v>
      </c>
      <c r="K192" s="161"/>
      <c r="L192" s="47"/>
      <c r="M192" s="94"/>
      <c r="N192" s="47"/>
      <c r="O192" s="47"/>
      <c r="P192" s="44" t="str">
        <f t="shared" si="20"/>
        <v xml:space="preserve"> </v>
      </c>
      <c r="Q192" s="48"/>
    </row>
    <row r="193" spans="1:17">
      <c r="A193" s="54" t="str">
        <f>IFERROR(VLOOKUP(Tableau3[[#This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60">
        <f>+Tableau3[[#This Row],[Ateliers]]+Tableau3[[#This Row],[Points]]</f>
        <v>0</v>
      </c>
      <c r="K193" s="161"/>
      <c r="L193" s="47"/>
      <c r="M193" s="94"/>
      <c r="N193" s="47"/>
      <c r="O193" s="47"/>
      <c r="P193" s="44" t="str">
        <f t="shared" si="20"/>
        <v xml:space="preserve"> </v>
      </c>
      <c r="Q193" s="48"/>
    </row>
    <row r="194" spans="1:17">
      <c r="A194" s="54" t="str">
        <f>IFERROR(VLOOKUP(Tableau3[[#This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60">
        <f>+Tableau3[[#This Row],[Ateliers]]+Tableau3[[#This Row],[Points]]</f>
        <v>0</v>
      </c>
      <c r="K194" s="161"/>
      <c r="L194" s="47"/>
      <c r="M194" s="94"/>
      <c r="N194" s="47"/>
      <c r="O194" s="47"/>
      <c r="P194" s="44" t="str">
        <f t="shared" si="20"/>
        <v xml:space="preserve"> </v>
      </c>
      <c r="Q194" s="48"/>
    </row>
    <row r="195" spans="1:17">
      <c r="A195" s="54" t="str">
        <f>IFERROR(VLOOKUP(Tableau3[[#This Row],[Nom Prénom]],Tableau[[Nom Prénom]:[Age]],4,FALSE)," ")</f>
        <v xml:space="preserve"> </v>
      </c>
      <c r="B195" s="71"/>
      <c r="C195" s="72"/>
      <c r="D195" s="73" t="str">
        <f>IFERROR(VLOOKUP(B195,Tableau[[Nom Prénom]:[Age]],3,FALSE)," ")</f>
        <v xml:space="preserve"> </v>
      </c>
      <c r="E195" s="74"/>
      <c r="F195" s="56" t="str">
        <f>IFERROR(VLOOKUP(B195,Tableau[[Nom Prénom]:[Age]],5,FALSE)," ")</f>
        <v xml:space="preserve"> </v>
      </c>
      <c r="G195" s="75"/>
      <c r="H195" s="76"/>
      <c r="I195" s="76"/>
      <c r="J195" s="76">
        <f>+Tableau3[[#This Row],[Ateliers]]+Tableau3[[#This Row],[Points]]</f>
        <v>0</v>
      </c>
      <c r="K195" s="161"/>
      <c r="L195" s="47"/>
      <c r="M195" s="94"/>
      <c r="N195" s="47"/>
      <c r="O195" s="47"/>
      <c r="P195" s="44" t="str">
        <f t="shared" si="20"/>
        <v xml:space="preserve"> </v>
      </c>
      <c r="Q195" s="48"/>
    </row>
    <row r="196" spans="1:17">
      <c r="A196" s="191" t="s">
        <v>87</v>
      </c>
      <c r="B196" s="142"/>
      <c r="C196" s="143"/>
      <c r="D196" s="151"/>
      <c r="E196" s="192"/>
      <c r="F196" s="144"/>
      <c r="G196" s="193"/>
      <c r="H196" s="194">
        <f>SUBTOTAL(109,Tableau3[Points])</f>
        <v>759</v>
      </c>
      <c r="I196" s="194"/>
      <c r="J196" s="194"/>
      <c r="K196" s="195"/>
      <c r="L196" s="196"/>
      <c r="M196" s="197"/>
      <c r="N196" s="196"/>
      <c r="O196" s="196"/>
      <c r="P196" s="198"/>
      <c r="Q196" s="199">
        <f>SUBTOTAL(109,Tableau3[Clt 18T])</f>
        <v>1509</v>
      </c>
    </row>
  </sheetData>
  <sheetProtection selectLockedCells="1" sort="0" autoFilter="0"/>
  <protectedRanges>
    <protectedRange sqref="L1:Q1048576" name="Classement"/>
  </protectedRanges>
  <conditionalFormatting sqref="B2:B195">
    <cfRule type="expression" dxfId="101" priority="1">
      <formula>C2="F"</formula>
    </cfRule>
  </conditionalFormatting>
  <conditionalFormatting sqref="C1:C195">
    <cfRule type="cellIs" dxfId="100" priority="9" operator="equal">
      <formula>"F"</formula>
    </cfRule>
  </conditionalFormatting>
  <conditionalFormatting sqref="C197:C1048576">
    <cfRule type="cellIs" dxfId="99" priority="11" operator="equal">
      <formula>"F"</formula>
    </cfRule>
  </conditionalFormatting>
  <conditionalFormatting sqref="K1:K195 K197:K1048576">
    <cfRule type="cellIs" dxfId="98" priority="4" operator="equal">
      <formula>"18 T"</formula>
    </cfRule>
    <cfRule type="cellIs" dxfId="97" priority="5" operator="equal">
      <formula>"9 TD"</formula>
    </cfRule>
    <cfRule type="cellIs" dxfId="96" priority="6" operator="equal">
      <formula>"9 TE"</formula>
    </cfRule>
  </conditionalFormatting>
  <conditionalFormatting sqref="M1:Q195 M197:Q1048576">
    <cfRule type="cellIs" dxfId="95" priority="7" operator="lessThan">
      <formula>1</formula>
    </cfRule>
  </conditionalFormatting>
  <dataValidations count="2">
    <dataValidation type="list" allowBlank="1" showInputMessage="1" showErrorMessage="1" sqref="K197:K1048576 K1:K195">
      <formula1>$S$2:$S$4</formula1>
    </dataValidation>
    <dataValidation type="list" allowBlank="1" showInputMessage="1" showErrorMessage="1" sqref="E2:E195">
      <formula1>$V$2:$V$7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joueur'!$B$2:$B$186</xm:f>
          </x14:formula1>
          <xm:sqref>B192:B195</xm:sqref>
        </x14:dataValidation>
        <x14:dataValidation type="list" allowBlank="1" showInputMessage="1" showErrorMessage="1">
          <x14:formula1>
            <xm:f>'Liste joueur'!$B$2:$B$297</xm:f>
          </x14:formula1>
          <xm:sqref>B2:B191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7"/>
  <sheetViews>
    <sheetView workbookViewId="0">
      <pane ySplit="1" topLeftCell="A2" activePane="bottomLeft" state="frozen"/>
      <selection activeCell="F1" sqref="F1:F1048576"/>
      <selection pane="bottomLeft" activeCell="G72" sqref="G2:I72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10" width="8.85546875" style="77" customWidth="1"/>
    <col min="11" max="11" width="11.7109375" style="79" customWidth="1"/>
    <col min="12" max="12" width="9.7109375" style="39" customWidth="1"/>
    <col min="13" max="15" width="9.5703125" style="39" customWidth="1"/>
    <col min="16" max="17" width="9.5703125" style="40" customWidth="1"/>
    <col min="18" max="20" width="10.5703125" style="2"/>
    <col min="21" max="23" width="10.5703125" style="2" customWidth="1"/>
    <col min="24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185" t="s">
        <v>22</v>
      </c>
      <c r="K1" s="53" t="s">
        <v>5</v>
      </c>
      <c r="L1" s="35" t="s">
        <v>13</v>
      </c>
      <c r="M1" s="36" t="s">
        <v>139</v>
      </c>
      <c r="N1" s="37" t="s">
        <v>7</v>
      </c>
      <c r="O1" s="37" t="s">
        <v>138</v>
      </c>
      <c r="P1" s="38" t="s">
        <v>17</v>
      </c>
      <c r="Q1" s="38" t="s">
        <v>140</v>
      </c>
      <c r="S1" s="1" t="s">
        <v>5</v>
      </c>
    </row>
    <row r="2" spans="1:22" ht="20.100000000000001" customHeight="1">
      <c r="A2" s="54" t="str">
        <f>IFERROR(VLOOKUP(Tableau39[[#This Row],[Nom Prénom]],Tableau[[Nom Prénom]:[Age]],4,FALSE)," ")</f>
        <v xml:space="preserve"> </v>
      </c>
      <c r="B2" s="55"/>
      <c r="C2" s="54" t="str">
        <f>IFERROR(VLOOKUP(B2,Tableau[[Nom Prénom]:[Age]],2,FALSE)," ")</f>
        <v xml:space="preserve"> </v>
      </c>
      <c r="D2" s="54" t="str">
        <f>IFERROR(VLOOKUP(B2,Tableau[[Nom Prénom]:[Age]],3,FALSE)," ")</f>
        <v xml:space="preserve"> </v>
      </c>
      <c r="E2" s="63" t="s">
        <v>165</v>
      </c>
      <c r="F2" s="56" t="str">
        <f>IFERROR(VLOOKUP(B2,Tableau[[Nom Prénom]:[Age]],5,FALSE)," ")</f>
        <v xml:space="preserve"> </v>
      </c>
      <c r="G2" s="57"/>
      <c r="H2" s="210"/>
      <c r="I2" s="159"/>
      <c r="J2" s="231">
        <f>Tableau39[[#This Row],[Ateliers]]+Tableau39[[#This Row],[Points]]</f>
        <v>0</v>
      </c>
      <c r="K2" s="161" t="s">
        <v>13</v>
      </c>
      <c r="L2" s="42">
        <f>IF(IF(K2="9 TE",1,0)=1,SUM(H2:I2)," ")</f>
        <v>0</v>
      </c>
      <c r="M2" s="45">
        <f>IFERROR((RANK(IF(IF(K2="9 TE",1,0)=1,H2," "),L:L,0)),0)</f>
        <v>1</v>
      </c>
      <c r="N2" s="43" t="str">
        <f>IF(IF(K2="9 TD",1,0)=1,SUM(H2:I2)," ")</f>
        <v xml:space="preserve"> </v>
      </c>
      <c r="O2" s="43">
        <f>IFERROR((RANK(IF(IF(K2="9 TD",1,0)=1,H2," "),N:N,0)),0)</f>
        <v>0</v>
      </c>
      <c r="P2" s="44" t="str">
        <f t="shared" ref="P2:P33" si="0">IF(IF(K2="18 T",1,0)=1,H2," ")</f>
        <v xml:space="preserve"> </v>
      </c>
      <c r="Q2" s="46">
        <f t="shared" ref="Q2:Q9" si="1">IFERROR((RANK(IF(IF(K2="18 T",1,0)=1,H2," "),P:P,0)),0)</f>
        <v>0</v>
      </c>
      <c r="S2" s="141" t="s">
        <v>13</v>
      </c>
      <c r="T2" s="34" t="s">
        <v>155</v>
      </c>
      <c r="V2" s="2" t="s">
        <v>164</v>
      </c>
    </row>
    <row r="3" spans="1:22" ht="20.100000000000001" customHeight="1">
      <c r="A3" s="54" t="str">
        <f>IFERROR(VLOOKUP(Tableau39[[#This Row],[Nom Prénom]],Tableau[[Nom Prénom]:[Age]],4,FALSE)," ")</f>
        <v xml:space="preserve"> </v>
      </c>
      <c r="B3" s="55"/>
      <c r="C3" s="54" t="str">
        <f>IFERROR(VLOOKUP(B3,Tableau[[Nom Prénom]:[Age]],2,FALSE)," ")</f>
        <v xml:space="preserve"> </v>
      </c>
      <c r="D3" s="54" t="str">
        <f>IFERROR(VLOOKUP(B3,Tableau[[Nom Prénom]:[Age]],3,FALSE)," ")</f>
        <v xml:space="preserve"> </v>
      </c>
      <c r="E3" s="61" t="s">
        <v>166</v>
      </c>
      <c r="F3" s="56" t="str">
        <f>IFERROR(VLOOKUP(B3,Tableau[[Nom Prénom]:[Age]],5,FALSE)," ")</f>
        <v xml:space="preserve"> </v>
      </c>
      <c r="G3" s="57"/>
      <c r="H3" s="210"/>
      <c r="I3" s="159"/>
      <c r="J3" s="159">
        <f>+Tableau39[[#This Row],[Ateliers]]+Tableau39[[#This Row],[Points]]</f>
        <v>0</v>
      </c>
      <c r="K3" s="160" t="s">
        <v>13</v>
      </c>
      <c r="L3" s="42">
        <f t="shared" ref="L3:L33" si="2">IF(IF(K3="9 TE",1,0)=1,SUM(H3:I3)," ")</f>
        <v>0</v>
      </c>
      <c r="M3" s="45">
        <f t="shared" ref="M3:M9" si="3">IFERROR((RANK(IF(IF(K3="9 TE",1,0)=1,H3," "),L:L,0)),0)</f>
        <v>1</v>
      </c>
      <c r="N3" s="43" t="str">
        <f t="shared" ref="N3:N33" si="4">IF(IF(K3="9 TD",1,0)=1,SUM(H3:I3)," ")</f>
        <v xml:space="preserve"> </v>
      </c>
      <c r="O3" s="43">
        <f t="shared" ref="O3:O9" si="5">IFERROR((RANK(IF(IF(K3="9 TD",1,0)=1,H3," "),N:N,0)),0)</f>
        <v>0</v>
      </c>
      <c r="P3" s="44" t="str">
        <f t="shared" si="0"/>
        <v xml:space="preserve"> </v>
      </c>
      <c r="Q3" s="46">
        <f t="shared" si="1"/>
        <v>0</v>
      </c>
      <c r="S3" s="139" t="s">
        <v>7</v>
      </c>
      <c r="T3" s="34" t="s">
        <v>156</v>
      </c>
      <c r="V3" s="2" t="s">
        <v>165</v>
      </c>
    </row>
    <row r="4" spans="1:22" ht="20.100000000000001" customHeight="1">
      <c r="A4" s="54" t="str">
        <f>IFERROR(VLOOKUP(Tableau39[[#This Row],[Nom Prénom]],Tableau[[Nom Prénom]:[Age]],4,FALSE)," ")</f>
        <v xml:space="preserve"> </v>
      </c>
      <c r="B4" s="55"/>
      <c r="C4" s="54" t="str">
        <f>IFERROR(VLOOKUP(B4,Tableau[[Nom Prénom]:[Age]],2,FALSE)," ")</f>
        <v xml:space="preserve"> </v>
      </c>
      <c r="D4" s="54" t="str">
        <f>IFERROR(VLOOKUP(B4,Tableau[[Nom Prénom]:[Age]],3,FALSE)," ")</f>
        <v xml:space="preserve"> </v>
      </c>
      <c r="E4" s="59" t="s">
        <v>164</v>
      </c>
      <c r="F4" s="56" t="str">
        <f>IFERROR(VLOOKUP(B4,Tableau[[Nom Prénom]:[Age]],5,FALSE)," ")</f>
        <v xml:space="preserve"> </v>
      </c>
      <c r="G4" s="64"/>
      <c r="H4" s="210"/>
      <c r="I4" s="159"/>
      <c r="J4" s="159">
        <f>+Tableau39[[#This Row],[Ateliers]]+Tableau39[[#This Row],[Points]]</f>
        <v>0</v>
      </c>
      <c r="K4" s="161" t="s">
        <v>13</v>
      </c>
      <c r="L4" s="42">
        <f t="shared" si="2"/>
        <v>0</v>
      </c>
      <c r="M4" s="45">
        <f t="shared" si="3"/>
        <v>1</v>
      </c>
      <c r="N4" s="43" t="str">
        <f t="shared" si="4"/>
        <v xml:space="preserve"> </v>
      </c>
      <c r="O4" s="43">
        <f t="shared" si="5"/>
        <v>0</v>
      </c>
      <c r="P4" s="44" t="str">
        <f t="shared" si="0"/>
        <v xml:space="preserve"> </v>
      </c>
      <c r="Q4" s="46">
        <f t="shared" si="1"/>
        <v>0</v>
      </c>
      <c r="S4" s="140" t="s">
        <v>17</v>
      </c>
      <c r="T4" s="34" t="s">
        <v>141</v>
      </c>
      <c r="V4" s="2" t="s">
        <v>20</v>
      </c>
    </row>
    <row r="5" spans="1:22" ht="20.100000000000001" customHeight="1">
      <c r="A5" s="54" t="str">
        <f>IFERROR(VLOOKUP(Tableau39[[#This Row],[Nom Prénom]],Tableau[[Nom Prénom]:[Age]],4,FALSE)," ")</f>
        <v xml:space="preserve"> </v>
      </c>
      <c r="B5" s="55"/>
      <c r="C5" s="54" t="str">
        <f>IFERROR(VLOOKUP(B5,Tableau[[Nom Prénom]:[Age]],2,FALSE)," ")</f>
        <v xml:space="preserve"> </v>
      </c>
      <c r="D5" s="54" t="str">
        <f>IFERROR(VLOOKUP(B5,Tableau[[Nom Prénom]:[Age]],3,FALSE)," ")</f>
        <v xml:space="preserve"> </v>
      </c>
      <c r="E5" s="61" t="s">
        <v>166</v>
      </c>
      <c r="F5" s="56" t="str">
        <f>IFERROR(VLOOKUP(B5,Tableau[[Nom Prénom]:[Age]],5,FALSE)," ")</f>
        <v xml:space="preserve"> </v>
      </c>
      <c r="G5" s="57"/>
      <c r="H5" s="210"/>
      <c r="I5" s="159"/>
      <c r="J5" s="159">
        <f>+Tableau39[[#This Row],[Ateliers]]+Tableau39[[#This Row],[Points]]</f>
        <v>0</v>
      </c>
      <c r="K5" s="160" t="s">
        <v>13</v>
      </c>
      <c r="L5" s="42">
        <f t="shared" si="2"/>
        <v>0</v>
      </c>
      <c r="M5" s="42">
        <f t="shared" si="3"/>
        <v>1</v>
      </c>
      <c r="N5" s="43" t="str">
        <f t="shared" si="4"/>
        <v xml:space="preserve"> </v>
      </c>
      <c r="O5" s="43">
        <f t="shared" si="5"/>
        <v>0</v>
      </c>
      <c r="P5" s="44" t="str">
        <f t="shared" si="0"/>
        <v xml:space="preserve"> </v>
      </c>
      <c r="Q5" s="44">
        <f t="shared" si="1"/>
        <v>0</v>
      </c>
      <c r="V5" s="2" t="s">
        <v>166</v>
      </c>
    </row>
    <row r="6" spans="1:22" ht="20.100000000000001" customHeight="1">
      <c r="A6" s="54" t="str">
        <f>IFERROR(VLOOKUP(Tableau39[[#This Row],[Nom Prénom]],Tableau[[Nom Prénom]:[Age]],4,FALSE)," ")</f>
        <v xml:space="preserve"> </v>
      </c>
      <c r="B6" s="55"/>
      <c r="C6" s="54" t="str">
        <f>IFERROR(VLOOKUP(B6,Tableau[[Nom Prénom]:[Age]],2,FALSE)," ")</f>
        <v xml:space="preserve"> </v>
      </c>
      <c r="D6" s="54" t="str">
        <f>IFERROR(VLOOKUP(B6,Tableau[[Nom Prénom]:[Age]],3,FALSE)," ")</f>
        <v xml:space="preserve"> </v>
      </c>
      <c r="E6" s="61" t="s">
        <v>20</v>
      </c>
      <c r="F6" s="56" t="str">
        <f>IFERROR(VLOOKUP(B6,Tableau[[Nom Prénom]:[Age]],5,FALSE)," ")</f>
        <v xml:space="preserve"> </v>
      </c>
      <c r="G6" s="57"/>
      <c r="H6" s="210"/>
      <c r="I6" s="159"/>
      <c r="J6" s="159">
        <f>+Tableau39[[#This Row],[Ateliers]]+Tableau39[[#This Row],[Points]]</f>
        <v>0</v>
      </c>
      <c r="K6" s="161" t="s">
        <v>13</v>
      </c>
      <c r="L6" s="42">
        <f t="shared" si="2"/>
        <v>0</v>
      </c>
      <c r="M6" s="45">
        <f t="shared" si="3"/>
        <v>1</v>
      </c>
      <c r="N6" s="43" t="str">
        <f t="shared" si="4"/>
        <v xml:space="preserve"> </v>
      </c>
      <c r="O6" s="43">
        <f t="shared" si="5"/>
        <v>0</v>
      </c>
      <c r="P6" s="44" t="str">
        <f t="shared" si="0"/>
        <v xml:space="preserve"> </v>
      </c>
      <c r="Q6" s="46">
        <f t="shared" si="1"/>
        <v>0</v>
      </c>
      <c r="V6" s="2" t="s">
        <v>168</v>
      </c>
    </row>
    <row r="7" spans="1:22" ht="20.100000000000001" customHeight="1">
      <c r="A7" s="54" t="str">
        <f>IFERROR(VLOOKUP(Tableau39[[#This Row],[Nom Prénom]],Tableau[[Nom Prénom]:[Age]],4,FALSE)," ")</f>
        <v xml:space="preserve"> </v>
      </c>
      <c r="B7" s="55"/>
      <c r="C7" s="54" t="str">
        <f>IFERROR(VLOOKUP(B7,Tableau[[Nom Prénom]:[Age]],2,FALSE)," ")</f>
        <v xml:space="preserve"> </v>
      </c>
      <c r="D7" s="54" t="str">
        <f>IFERROR(VLOOKUP(B7,Tableau[[Nom Prénom]:[Age]],3,FALSE)," ")</f>
        <v xml:space="preserve"> </v>
      </c>
      <c r="E7" s="63" t="s">
        <v>165</v>
      </c>
      <c r="F7" s="56" t="str">
        <f>IFERROR(VLOOKUP(B7,Tableau[[Nom Prénom]:[Age]],5,FALSE)," ")</f>
        <v xml:space="preserve"> </v>
      </c>
      <c r="G7" s="57"/>
      <c r="H7" s="210"/>
      <c r="I7" s="159"/>
      <c r="J7" s="159">
        <f>+Tableau39[[#This Row],[Ateliers]]+Tableau39[[#This Row],[Points]]</f>
        <v>0</v>
      </c>
      <c r="K7" s="160" t="s">
        <v>13</v>
      </c>
      <c r="L7" s="42">
        <f t="shared" si="2"/>
        <v>0</v>
      </c>
      <c r="M7" s="42">
        <f t="shared" si="3"/>
        <v>1</v>
      </c>
      <c r="N7" s="43" t="str">
        <f t="shared" si="4"/>
        <v xml:space="preserve"> </v>
      </c>
      <c r="O7" s="43">
        <f t="shared" si="5"/>
        <v>0</v>
      </c>
      <c r="P7" s="44" t="str">
        <f t="shared" si="0"/>
        <v xml:space="preserve"> </v>
      </c>
      <c r="Q7" s="44">
        <f t="shared" si="1"/>
        <v>0</v>
      </c>
      <c r="V7" s="2" t="s">
        <v>167</v>
      </c>
    </row>
    <row r="8" spans="1:22" ht="20.100000000000001" customHeight="1">
      <c r="A8" s="54" t="str">
        <f>IFERROR(VLOOKUP(Tableau39[[#This Row],[Nom Prénom]],Tableau[[Nom Prénom]:[Age]],4,FALSE)," ")</f>
        <v xml:space="preserve"> </v>
      </c>
      <c r="B8" s="55"/>
      <c r="C8" s="54" t="str">
        <f>IFERROR(VLOOKUP(B8,Tableau[[Nom Prénom]:[Age]],2,FALSE)," ")</f>
        <v xml:space="preserve"> </v>
      </c>
      <c r="D8" s="54" t="str">
        <f>IFERROR(VLOOKUP(B8,Tableau[[Nom Prénom]:[Age]],3,FALSE)," ")</f>
        <v xml:space="preserve"> </v>
      </c>
      <c r="E8" s="63" t="s">
        <v>165</v>
      </c>
      <c r="F8" s="56" t="str">
        <f>IFERROR(VLOOKUP(B8,Tableau[[Nom Prénom]:[Age]],5,FALSE)," ")</f>
        <v xml:space="preserve"> </v>
      </c>
      <c r="G8" s="57"/>
      <c r="H8" s="210"/>
      <c r="I8" s="159"/>
      <c r="J8" s="159">
        <f>+Tableau39[[#This Row],[Ateliers]]+Tableau39[[#This Row],[Points]]</f>
        <v>0</v>
      </c>
      <c r="K8" s="161" t="s">
        <v>13</v>
      </c>
      <c r="L8" s="42">
        <f t="shared" si="2"/>
        <v>0</v>
      </c>
      <c r="M8" s="45">
        <f t="shared" si="3"/>
        <v>1</v>
      </c>
      <c r="N8" s="43" t="str">
        <f t="shared" si="4"/>
        <v xml:space="preserve"> </v>
      </c>
      <c r="O8" s="43">
        <f t="shared" si="5"/>
        <v>0</v>
      </c>
      <c r="P8" s="44" t="str">
        <f t="shared" si="0"/>
        <v xml:space="preserve"> </v>
      </c>
      <c r="Q8" s="46">
        <f t="shared" si="1"/>
        <v>0</v>
      </c>
    </row>
    <row r="9" spans="1:22" ht="20.100000000000001" customHeight="1">
      <c r="A9" s="54" t="str">
        <f>IFERROR(VLOOKUP(Tableau39[[#This Row],[Nom Prénom]],Tableau[[Nom Prénom]:[Age]],4,FALSE)," ")</f>
        <v xml:space="preserve"> </v>
      </c>
      <c r="B9" s="55"/>
      <c r="C9" s="54" t="str">
        <f>IFERROR(VLOOKUP(B9,Tableau[[Nom Prénom]:[Age]],2,FALSE)," ")</f>
        <v xml:space="preserve"> </v>
      </c>
      <c r="D9" s="54" t="str">
        <f>IFERROR(VLOOKUP(B9,Tableau[[Nom Prénom]:[Age]],3,FALSE)," ")</f>
        <v xml:space="preserve"> </v>
      </c>
      <c r="E9" s="61" t="s">
        <v>164</v>
      </c>
      <c r="F9" s="56" t="str">
        <f>IFERROR(VLOOKUP(B9,Tableau[[Nom Prénom]:[Age]],5,FALSE)," ")</f>
        <v xml:space="preserve"> </v>
      </c>
      <c r="G9" s="64"/>
      <c r="H9" s="210"/>
      <c r="I9" s="159"/>
      <c r="J9" s="159">
        <f>+Tableau39[[#This Row],[Ateliers]]+Tableau39[[#This Row],[Points]]</f>
        <v>0</v>
      </c>
      <c r="K9" s="161" t="s">
        <v>13</v>
      </c>
      <c r="L9" s="42">
        <f t="shared" si="2"/>
        <v>0</v>
      </c>
      <c r="M9" s="42">
        <f t="shared" si="3"/>
        <v>1</v>
      </c>
      <c r="N9" s="43" t="str">
        <f t="shared" si="4"/>
        <v xml:space="preserve"> </v>
      </c>
      <c r="O9" s="43">
        <f t="shared" si="5"/>
        <v>0</v>
      </c>
      <c r="P9" s="44" t="str">
        <f t="shared" si="0"/>
        <v xml:space="preserve"> </v>
      </c>
      <c r="Q9" s="44">
        <f t="shared" si="1"/>
        <v>0</v>
      </c>
    </row>
    <row r="10" spans="1:22" ht="20.100000000000001" customHeight="1">
      <c r="A10" s="208" t="str">
        <f>IFERROR(VLOOKUP(Tableau39[[#This Row],[Nom Prénom]],Tableau[[Nom Prénom]:[Age]],4,FALSE)," ")</f>
        <v xml:space="preserve"> </v>
      </c>
      <c r="B10" s="200"/>
      <c r="C10" s="54" t="str">
        <f>IFERROR(VLOOKUP(B10,Tableau[[Nom Prénom]:[Age]],2,FALSE)," ")</f>
        <v xml:space="preserve"> </v>
      </c>
      <c r="D10" s="201" t="str">
        <f>IFERROR(VLOOKUP(B10,Tableau[[Nom Prénom]:[Age]],3,FALSE)," ")</f>
        <v xml:space="preserve"> </v>
      </c>
      <c r="E10" s="202"/>
      <c r="F10" s="203" t="str">
        <f>IFERROR(VLOOKUP(B10,Tableau[[Nom Prénom]:[Age]],5,FALSE)," ")</f>
        <v xml:space="preserve"> </v>
      </c>
      <c r="G10" s="204"/>
      <c r="H10" s="210"/>
      <c r="I10" s="205"/>
      <c r="J10" s="159">
        <f>+Tableau39[[#This Row],[Ateliers]]+Tableau39[[#This Row],[Points]]</f>
        <v>0</v>
      </c>
      <c r="K10" s="206" t="s">
        <v>13</v>
      </c>
      <c r="L10" s="42">
        <f t="shared" si="2"/>
        <v>0</v>
      </c>
      <c r="M10" s="94"/>
      <c r="N10" s="43" t="str">
        <f t="shared" si="4"/>
        <v xml:space="preserve"> </v>
      </c>
      <c r="O10" s="207"/>
      <c r="P10" s="48" t="str">
        <f t="shared" si="0"/>
        <v xml:space="preserve"> </v>
      </c>
      <c r="Q10" s="48"/>
    </row>
    <row r="11" spans="1:22" ht="20.100000000000001" customHeight="1">
      <c r="A11" s="54" t="str">
        <f>IFERROR(VLOOKUP(Tableau39[[#This Row],[Nom Prénom]],Tableau[[Nom Prénom]:[Age]],4,FALSE)," ")</f>
        <v xml:space="preserve"> </v>
      </c>
      <c r="B11" s="55"/>
      <c r="C11" s="54" t="str">
        <f>IFERROR(VLOOKUP(B11,Tableau[[Nom Prénom]:[Age]],2,FALSE)," ")</f>
        <v xml:space="preserve"> </v>
      </c>
      <c r="D11" s="54" t="str">
        <f>IFERROR(VLOOKUP(B11,Tableau[[Nom Prénom]:[Age]],3,FALSE)," ")</f>
        <v xml:space="preserve"> </v>
      </c>
      <c r="E11" s="59" t="s">
        <v>165</v>
      </c>
      <c r="F11" s="56" t="str">
        <f>IFERROR(VLOOKUP(B11,Tableau[[Nom Prénom]:[Age]],5,FALSE)," ")</f>
        <v xml:space="preserve"> </v>
      </c>
      <c r="G11" s="57"/>
      <c r="H11" s="210"/>
      <c r="I11" s="159"/>
      <c r="J11" s="159">
        <f>+Tableau39[[#This Row],[Ateliers]]+Tableau39[[#This Row],[Points]]</f>
        <v>0</v>
      </c>
      <c r="K11" s="161" t="s">
        <v>13</v>
      </c>
      <c r="L11" s="42">
        <f t="shared" si="2"/>
        <v>0</v>
      </c>
      <c r="M11" s="42">
        <f t="shared" ref="M11:M42" si="6">IFERROR((RANK(IF(IF(K11="9 TE",1,0)=1,H11," "),L:L,0)),0)</f>
        <v>1</v>
      </c>
      <c r="N11" s="43" t="str">
        <f t="shared" si="4"/>
        <v xml:space="preserve"> </v>
      </c>
      <c r="O11" s="43">
        <f t="shared" ref="O11:O42" si="7">IFERROR((RANK(IF(IF(K11="9 TD",1,0)=1,H11," "),N:N,0)),0)</f>
        <v>0</v>
      </c>
      <c r="P11" s="44" t="str">
        <f t="shared" si="0"/>
        <v xml:space="preserve"> </v>
      </c>
      <c r="Q11" s="44">
        <f t="shared" ref="Q11:Q42" si="8">IFERROR((RANK(IF(IF(K11="18 T",1,0)=1,H11," "),P:P,0)),0)</f>
        <v>0</v>
      </c>
    </row>
    <row r="12" spans="1:22" ht="20.100000000000001" customHeight="1">
      <c r="A12" s="54" t="str">
        <f>IFERROR(VLOOKUP(Tableau39[[#This Row],[Nom Prénom]],Tableau[[Nom Prénom]:[Age]],4,FALSE)," ")</f>
        <v xml:space="preserve"> </v>
      </c>
      <c r="B12" s="55"/>
      <c r="C12" s="54" t="str">
        <f>IFERROR(VLOOKUP(B12,Tableau[[Nom Prénom]:[Age]],2,FALSE)," ")</f>
        <v xml:space="preserve"> </v>
      </c>
      <c r="D12" s="54" t="str">
        <f>IFERROR(VLOOKUP(B12,Tableau[[Nom Prénom]:[Age]],3,FALSE)," ")</f>
        <v xml:space="preserve"> </v>
      </c>
      <c r="E12" s="59" t="s">
        <v>164</v>
      </c>
      <c r="F12" s="56" t="str">
        <f>IFERROR(VLOOKUP(B12,Tableau[[Nom Prénom]:[Age]],5,FALSE)," ")</f>
        <v xml:space="preserve"> </v>
      </c>
      <c r="G12" s="57"/>
      <c r="H12" s="210"/>
      <c r="I12" s="159"/>
      <c r="J12" s="159">
        <f>+Tableau39[[#This Row],[Ateliers]]+Tableau39[[#This Row],[Points]]</f>
        <v>0</v>
      </c>
      <c r="K12" s="161" t="s">
        <v>13</v>
      </c>
      <c r="L12" s="42">
        <f t="shared" si="2"/>
        <v>0</v>
      </c>
      <c r="M12" s="45">
        <f t="shared" si="6"/>
        <v>1</v>
      </c>
      <c r="N12" s="43" t="str">
        <f t="shared" si="4"/>
        <v xml:space="preserve"> </v>
      </c>
      <c r="O12" s="43">
        <f t="shared" si="7"/>
        <v>0</v>
      </c>
      <c r="P12" s="46" t="str">
        <f t="shared" si="0"/>
        <v xml:space="preserve"> </v>
      </c>
      <c r="Q12" s="46">
        <f t="shared" si="8"/>
        <v>0</v>
      </c>
    </row>
    <row r="13" spans="1:22" ht="20.100000000000001" customHeight="1">
      <c r="A13" s="54" t="str">
        <f>IFERROR(VLOOKUP(Tableau39[[#This Row],[Nom Prénom]],Tableau[[Nom Prénom]:[Age]],4,FALSE)," ")</f>
        <v xml:space="preserve"> </v>
      </c>
      <c r="B13" s="55"/>
      <c r="C13" s="54" t="str">
        <f>IFERROR(VLOOKUP(B13,Tableau[[Nom Prénom]:[Age]],2,FALSE)," ")</f>
        <v xml:space="preserve"> </v>
      </c>
      <c r="D13" s="54" t="str">
        <f>IFERROR(VLOOKUP(B13,Tableau[[Nom Prénom]:[Age]],3,FALSE)," ")</f>
        <v xml:space="preserve"> </v>
      </c>
      <c r="E13" s="63" t="s">
        <v>165</v>
      </c>
      <c r="F13" s="56" t="str">
        <f>IFERROR(VLOOKUP(B13,Tableau[[Nom Prénom]:[Age]],5,FALSE)," ")</f>
        <v xml:space="preserve"> </v>
      </c>
      <c r="G13" s="57"/>
      <c r="H13" s="210"/>
      <c r="I13" s="159"/>
      <c r="J13" s="159">
        <f>+Tableau39[[#This Row],[Ateliers]]+Tableau39[[#This Row],[Points]]</f>
        <v>0</v>
      </c>
      <c r="K13" s="161" t="s">
        <v>13</v>
      </c>
      <c r="L13" s="42">
        <f t="shared" si="2"/>
        <v>0</v>
      </c>
      <c r="M13" s="45">
        <f t="shared" si="6"/>
        <v>1</v>
      </c>
      <c r="N13" s="43" t="str">
        <f t="shared" si="4"/>
        <v xml:space="preserve"> </v>
      </c>
      <c r="O13" s="43">
        <f t="shared" si="7"/>
        <v>0</v>
      </c>
      <c r="P13" s="44" t="str">
        <f t="shared" si="0"/>
        <v xml:space="preserve"> </v>
      </c>
      <c r="Q13" s="46">
        <f t="shared" si="8"/>
        <v>0</v>
      </c>
    </row>
    <row r="14" spans="1:22" ht="20.100000000000001" customHeight="1">
      <c r="A14" s="54" t="str">
        <f>IFERROR(VLOOKUP(Tableau39[[#This Row],[Nom Prénom]],Tableau[[Nom Prénom]:[Age]],4,FALSE)," ")</f>
        <v xml:space="preserve"> </v>
      </c>
      <c r="B14" s="55"/>
      <c r="C14" s="54" t="str">
        <f>IFERROR(VLOOKUP(B14,Tableau[[Nom Prénom]:[Age]],2,FALSE)," ")</f>
        <v xml:space="preserve"> </v>
      </c>
      <c r="D14" s="54" t="str">
        <f>IFERROR(VLOOKUP(B14,Tableau[[Nom Prénom]:[Age]],3,FALSE)," ")</f>
        <v xml:space="preserve"> </v>
      </c>
      <c r="E14" s="59" t="s">
        <v>165</v>
      </c>
      <c r="F14" s="56" t="str">
        <f>IFERROR(VLOOKUP(B14,Tableau[[Nom Prénom]:[Age]],5,FALSE)," ")</f>
        <v xml:space="preserve"> </v>
      </c>
      <c r="G14" s="57"/>
      <c r="H14" s="210"/>
      <c r="I14" s="159"/>
      <c r="J14" s="159">
        <f>+Tableau39[[#This Row],[Ateliers]]+Tableau39[[#This Row],[Points]]</f>
        <v>0</v>
      </c>
      <c r="K14" s="161" t="s">
        <v>13</v>
      </c>
      <c r="L14" s="42">
        <f t="shared" si="2"/>
        <v>0</v>
      </c>
      <c r="M14" s="45">
        <f t="shared" si="6"/>
        <v>1</v>
      </c>
      <c r="N14" s="43" t="str">
        <f t="shared" si="4"/>
        <v xml:space="preserve"> </v>
      </c>
      <c r="O14" s="43">
        <f t="shared" si="7"/>
        <v>0</v>
      </c>
      <c r="P14" s="44" t="str">
        <f t="shared" si="0"/>
        <v xml:space="preserve"> </v>
      </c>
      <c r="Q14" s="46">
        <f t="shared" si="8"/>
        <v>0</v>
      </c>
    </row>
    <row r="15" spans="1:22" ht="20.100000000000001" customHeight="1">
      <c r="A15" s="54" t="str">
        <f>IFERROR(VLOOKUP(Tableau39[[#This Row],[Nom Prénom]],Tableau[[Nom Prénom]:[Age]],4,FALSE)," ")</f>
        <v xml:space="preserve"> </v>
      </c>
      <c r="B15" s="55"/>
      <c r="C15" s="54" t="str">
        <f>IFERROR(VLOOKUP(B15,Tableau[[Nom Prénom]:[Age]],2,FALSE)," ")</f>
        <v xml:space="preserve"> </v>
      </c>
      <c r="D15" s="54" t="str">
        <f>IFERROR(VLOOKUP(B15,Tableau[[Nom Prénom]:[Age]],3,FALSE)," ")</f>
        <v xml:space="preserve"> </v>
      </c>
      <c r="E15" s="61" t="s">
        <v>164</v>
      </c>
      <c r="F15" s="56" t="str">
        <f>IFERROR(VLOOKUP(B15,Tableau[[Nom Prénom]:[Age]],5,FALSE)," ")</f>
        <v xml:space="preserve"> </v>
      </c>
      <c r="G15" s="163"/>
      <c r="H15" s="210"/>
      <c r="I15" s="159"/>
      <c r="J15" s="159">
        <f>+Tableau39[[#This Row],[Ateliers]]+Tableau39[[#This Row],[Points]]</f>
        <v>0</v>
      </c>
      <c r="K15" s="161" t="s">
        <v>13</v>
      </c>
      <c r="L15" s="42">
        <f t="shared" si="2"/>
        <v>0</v>
      </c>
      <c r="M15" s="45">
        <f t="shared" si="6"/>
        <v>1</v>
      </c>
      <c r="N15" s="43" t="str">
        <f t="shared" si="4"/>
        <v xml:space="preserve"> </v>
      </c>
      <c r="O15" s="43">
        <f t="shared" si="7"/>
        <v>0</v>
      </c>
      <c r="P15" s="44" t="str">
        <f t="shared" si="0"/>
        <v xml:space="preserve"> </v>
      </c>
      <c r="Q15" s="46">
        <f t="shared" si="8"/>
        <v>0</v>
      </c>
    </row>
    <row r="16" spans="1:22" ht="20.100000000000001" customHeight="1">
      <c r="A16" s="54" t="str">
        <f>IFERROR(VLOOKUP(Tableau39[[#This Row],[Nom Prénom]],Tableau[[Nom Prénom]:[Age]],4,FALSE)," ")</f>
        <v xml:space="preserve"> </v>
      </c>
      <c r="B16" s="55"/>
      <c r="C16" s="54" t="str">
        <f>IFERROR(VLOOKUP(B16,Tableau[[Nom Prénom]:[Age]],2,FALSE)," ")</f>
        <v xml:space="preserve"> </v>
      </c>
      <c r="D16" s="54" t="str">
        <f>IFERROR(VLOOKUP(B16,Tableau[[Nom Prénom]:[Age]],3,FALSE)," ")</f>
        <v xml:space="preserve"> </v>
      </c>
      <c r="E16" s="61" t="s">
        <v>165</v>
      </c>
      <c r="F16" s="56" t="str">
        <f>IFERROR(VLOOKUP(B16,Tableau[[Nom Prénom]:[Age]],5,FALSE)," ")</f>
        <v xml:space="preserve"> </v>
      </c>
      <c r="G16" s="57"/>
      <c r="H16" s="210"/>
      <c r="I16" s="159"/>
      <c r="J16" s="159">
        <f>+Tableau39[[#This Row],[Ateliers]]+Tableau39[[#This Row],[Points]]</f>
        <v>0</v>
      </c>
      <c r="K16" s="160" t="s">
        <v>13</v>
      </c>
      <c r="L16" s="42">
        <f t="shared" si="2"/>
        <v>0</v>
      </c>
      <c r="M16" s="42">
        <f t="shared" si="6"/>
        <v>1</v>
      </c>
      <c r="N16" s="43" t="str">
        <f t="shared" si="4"/>
        <v xml:space="preserve"> </v>
      </c>
      <c r="O16" s="43">
        <f t="shared" si="7"/>
        <v>0</v>
      </c>
      <c r="P16" s="44" t="str">
        <f t="shared" si="0"/>
        <v xml:space="preserve"> </v>
      </c>
      <c r="Q16" s="44">
        <f t="shared" si="8"/>
        <v>0</v>
      </c>
    </row>
    <row r="17" spans="1:17" ht="20.100000000000001" customHeight="1">
      <c r="A17" s="54" t="str">
        <f>IFERROR(VLOOKUP(Tableau39[[#This Row],[Nom Prénom]],Tableau[[Nom Prénom]:[Age]],4,FALSE)," ")</f>
        <v xml:space="preserve"> </v>
      </c>
      <c r="B17" s="55"/>
      <c r="C17" s="54" t="str">
        <f>IFERROR(VLOOKUP(B17,Tableau[[Nom Prénom]:[Age]],2,FALSE)," ")</f>
        <v xml:space="preserve"> </v>
      </c>
      <c r="D17" s="54" t="str">
        <f>IFERROR(VLOOKUP(B17,Tableau[[Nom Prénom]:[Age]],3,FALSE)," ")</f>
        <v xml:space="preserve"> </v>
      </c>
      <c r="E17" s="61" t="s">
        <v>166</v>
      </c>
      <c r="F17" s="56" t="str">
        <f>IFERROR(VLOOKUP(B17,Tableau[[Nom Prénom]:[Age]],5,FALSE)," ")</f>
        <v xml:space="preserve"> </v>
      </c>
      <c r="G17" s="64"/>
      <c r="H17" s="210"/>
      <c r="I17" s="159"/>
      <c r="J17" s="159">
        <f>+Tableau39[[#This Row],[Ateliers]]+Tableau39[[#This Row],[Points]]</f>
        <v>0</v>
      </c>
      <c r="K17" s="160" t="s">
        <v>13</v>
      </c>
      <c r="L17" s="42">
        <f>IF(IF(K17="9 TE",1,0)=1,SUM(H17:I17)," ")</f>
        <v>0</v>
      </c>
      <c r="M17" s="42">
        <f>IFERROR((RANK(IF(IF(K17="9 TE",1,0)=1,H17," "),L:L,0)),0)</f>
        <v>1</v>
      </c>
      <c r="N17" s="43" t="str">
        <f t="shared" si="4"/>
        <v xml:space="preserve"> </v>
      </c>
      <c r="O17" s="43">
        <f t="shared" si="7"/>
        <v>0</v>
      </c>
      <c r="P17" s="44" t="str">
        <f t="shared" si="0"/>
        <v xml:space="preserve"> </v>
      </c>
      <c r="Q17" s="44">
        <f t="shared" si="8"/>
        <v>0</v>
      </c>
    </row>
    <row r="18" spans="1:17" ht="20.100000000000001" customHeight="1">
      <c r="A18" s="54" t="str">
        <f>IFERROR(VLOOKUP(Tableau39[[#This Row],[Nom Prénom]],Tableau[[Nom Prénom]:[Age]],4,FALSE)," ")</f>
        <v xml:space="preserve"> </v>
      </c>
      <c r="B18" s="55"/>
      <c r="C18" s="54" t="str">
        <f>IFERROR(VLOOKUP(B18,Tableau[[Nom Prénom]:[Age]],2,FALSE)," ")</f>
        <v xml:space="preserve"> </v>
      </c>
      <c r="D18" s="54" t="str">
        <f>IFERROR(VLOOKUP(B18,Tableau[[Nom Prénom]:[Age]],3,FALSE)," ")</f>
        <v xml:space="preserve"> </v>
      </c>
      <c r="E18" s="59" t="s">
        <v>166</v>
      </c>
      <c r="F18" s="56" t="str">
        <f>IFERROR(VLOOKUP(B18,Tableau[[Nom Prénom]:[Age]],5,FALSE)," ")</f>
        <v xml:space="preserve"> </v>
      </c>
      <c r="G18" s="57"/>
      <c r="H18" s="210"/>
      <c r="I18" s="159"/>
      <c r="J18" s="159">
        <f>+Tableau39[[#This Row],[Ateliers]]+Tableau39[[#This Row],[Points]]</f>
        <v>0</v>
      </c>
      <c r="K18" s="161" t="s">
        <v>13</v>
      </c>
      <c r="L18" s="42">
        <f t="shared" si="2"/>
        <v>0</v>
      </c>
      <c r="M18" s="45">
        <f t="shared" si="6"/>
        <v>1</v>
      </c>
      <c r="N18" s="43" t="str">
        <f t="shared" si="4"/>
        <v xml:space="preserve"> </v>
      </c>
      <c r="O18" s="43">
        <f t="shared" si="7"/>
        <v>0</v>
      </c>
      <c r="P18" s="46" t="str">
        <f t="shared" si="0"/>
        <v xml:space="preserve"> </v>
      </c>
      <c r="Q18" s="46">
        <f t="shared" si="8"/>
        <v>0</v>
      </c>
    </row>
    <row r="19" spans="1:17" ht="20.100000000000001" customHeight="1">
      <c r="A19" s="54" t="str">
        <f>IFERROR(VLOOKUP(Tableau39[[#This Row],[Nom Prénom]],Tableau[[Nom Prénom]:[Age]],4,FALSE)," ")</f>
        <v xml:space="preserve"> </v>
      </c>
      <c r="B19" s="55"/>
      <c r="C19" s="54" t="str">
        <f>IFERROR(VLOOKUP(B19,Tableau[[Nom Prénom]:[Age]],2,FALSE)," ")</f>
        <v xml:space="preserve"> </v>
      </c>
      <c r="D19" s="54" t="str">
        <f>IFERROR(VLOOKUP(B19,Tableau[[Nom Prénom]:[Age]],3,FALSE)," ")</f>
        <v xml:space="preserve"> </v>
      </c>
      <c r="E19" s="59" t="s">
        <v>164</v>
      </c>
      <c r="F19" s="56" t="str">
        <f>IFERROR(VLOOKUP(B19,Tableau[[Nom Prénom]:[Age]],5,FALSE)," ")</f>
        <v xml:space="preserve"> </v>
      </c>
      <c r="G19" s="162"/>
      <c r="H19" s="210"/>
      <c r="I19" s="159"/>
      <c r="J19" s="159">
        <f>+Tableau39[[#This Row],[Ateliers]]+Tableau39[[#This Row],[Points]]</f>
        <v>0</v>
      </c>
      <c r="K19" s="160" t="s">
        <v>13</v>
      </c>
      <c r="L19" s="42">
        <f t="shared" si="2"/>
        <v>0</v>
      </c>
      <c r="M19" s="42">
        <f t="shared" si="6"/>
        <v>1</v>
      </c>
      <c r="N19" s="43" t="str">
        <f t="shared" si="4"/>
        <v xml:space="preserve"> </v>
      </c>
      <c r="O19" s="43">
        <f t="shared" si="7"/>
        <v>0</v>
      </c>
      <c r="P19" s="44" t="str">
        <f t="shared" si="0"/>
        <v xml:space="preserve"> </v>
      </c>
      <c r="Q19" s="44">
        <f t="shared" si="8"/>
        <v>0</v>
      </c>
    </row>
    <row r="20" spans="1:17" s="3" customFormat="1" ht="20.100000000000001" customHeight="1">
      <c r="A20" s="54" t="str">
        <f>IFERROR(VLOOKUP(Tableau39[[#This Row],[Nom Prénom]],Tableau[[Nom Prénom]:[Age]],4,FALSE)," ")</f>
        <v xml:space="preserve"> </v>
      </c>
      <c r="B20" s="55"/>
      <c r="C20" s="54" t="str">
        <f>IFERROR(VLOOKUP(B20,Tableau[[Nom Prénom]:[Age]],2,FALSE)," ")</f>
        <v xml:space="preserve"> </v>
      </c>
      <c r="D20" s="54" t="str">
        <f>IFERROR(VLOOKUP(B20,Tableau[[Nom Prénom]:[Age]],3,FALSE)," ")</f>
        <v xml:space="preserve"> </v>
      </c>
      <c r="E20" s="61" t="s">
        <v>165</v>
      </c>
      <c r="F20" s="56" t="str">
        <f>IFERROR(VLOOKUP(B20,Tableau[[Nom Prénom]:[Age]],5,FALSE)," ")</f>
        <v xml:space="preserve"> </v>
      </c>
      <c r="G20" s="64"/>
      <c r="H20" s="210"/>
      <c r="I20" s="159"/>
      <c r="J20" s="159">
        <f>+Tableau39[[#This Row],[Ateliers]]+Tableau39[[#This Row],[Points]]</f>
        <v>0</v>
      </c>
      <c r="K20" s="160" t="s">
        <v>13</v>
      </c>
      <c r="L20" s="42">
        <f t="shared" si="2"/>
        <v>0</v>
      </c>
      <c r="M20" s="45">
        <f t="shared" si="6"/>
        <v>1</v>
      </c>
      <c r="N20" s="43" t="str">
        <f t="shared" si="4"/>
        <v xml:space="preserve"> </v>
      </c>
      <c r="O20" s="43">
        <f t="shared" si="7"/>
        <v>0</v>
      </c>
      <c r="P20" s="44" t="str">
        <f t="shared" si="0"/>
        <v xml:space="preserve"> </v>
      </c>
      <c r="Q20" s="46">
        <f t="shared" si="8"/>
        <v>0</v>
      </c>
    </row>
    <row r="21" spans="1:17" s="3" customFormat="1" ht="20.100000000000001" customHeight="1">
      <c r="A21" s="209" t="str">
        <f>IFERROR(VLOOKUP(Tableau39[[#This Row],[Nom Prénom]],Tableau[[Nom Prénom]:[Age]],4,FALSE)," ")</f>
        <v xml:space="preserve"> </v>
      </c>
      <c r="B21" s="55"/>
      <c r="C21" s="54" t="str">
        <f>IFERROR(VLOOKUP(B21,Tableau[[Nom Prénom]:[Age]],2,FALSE)," ")</f>
        <v xml:space="preserve"> </v>
      </c>
      <c r="D21" s="54" t="str">
        <f>IFERROR(VLOOKUP(B21,Tableau[[Nom Prénom]:[Age]],3,FALSE)," ")</f>
        <v xml:space="preserve"> </v>
      </c>
      <c r="E21" s="59" t="s">
        <v>166</v>
      </c>
      <c r="F21" s="56" t="str">
        <f>IFERROR(VLOOKUP(B21,Tableau[[Nom Prénom]:[Age]],5,FALSE)," ")</f>
        <v xml:space="preserve"> </v>
      </c>
      <c r="G21" s="57"/>
      <c r="H21" s="210"/>
      <c r="I21" s="159"/>
      <c r="J21" s="159">
        <f>+Tableau39[[#This Row],[Ateliers]]+Tableau39[[#This Row],[Points]]</f>
        <v>0</v>
      </c>
      <c r="K21" s="160" t="s">
        <v>13</v>
      </c>
      <c r="L21" s="42">
        <f t="shared" si="2"/>
        <v>0</v>
      </c>
      <c r="M21" s="45">
        <f t="shared" si="6"/>
        <v>1</v>
      </c>
      <c r="N21" s="43" t="str">
        <f t="shared" si="4"/>
        <v xml:space="preserve"> </v>
      </c>
      <c r="O21" s="43">
        <f t="shared" si="7"/>
        <v>0</v>
      </c>
      <c r="P21" s="44" t="str">
        <f t="shared" si="0"/>
        <v xml:space="preserve"> </v>
      </c>
      <c r="Q21" s="46">
        <f t="shared" si="8"/>
        <v>0</v>
      </c>
    </row>
    <row r="22" spans="1:17" s="3" customFormat="1">
      <c r="A22" s="54" t="str">
        <f>IFERROR(VLOOKUP(Tableau39[[#This Row],[Nom Prénom]],Tableau[[Nom Prénom]:[Age]],4,FALSE)," ")</f>
        <v xml:space="preserve"> </v>
      </c>
      <c r="B22" s="55"/>
      <c r="C22" s="54" t="str">
        <f>IFERROR(VLOOKUP(B22,Tableau[[Nom Prénom]:[Age]],2,FALSE)," ")</f>
        <v xml:space="preserve"> </v>
      </c>
      <c r="D22" s="54" t="str">
        <f>IFERROR(VLOOKUP(B22,Tableau[[Nom Prénom]:[Age]],3,FALSE)," ")</f>
        <v xml:space="preserve"> </v>
      </c>
      <c r="E22" s="59" t="s">
        <v>165</v>
      </c>
      <c r="F22" s="56" t="str">
        <f>IFERROR(VLOOKUP(B22,Tableau[[Nom Prénom]:[Age]],5,FALSE)," ")</f>
        <v xml:space="preserve"> </v>
      </c>
      <c r="G22" s="57"/>
      <c r="H22" s="210"/>
      <c r="I22" s="159"/>
      <c r="J22" s="159">
        <f>+Tableau39[[#This Row],[Ateliers]]+Tableau39[[#This Row],[Points]]</f>
        <v>0</v>
      </c>
      <c r="K22" s="161" t="s">
        <v>13</v>
      </c>
      <c r="L22" s="42">
        <f t="shared" si="2"/>
        <v>0</v>
      </c>
      <c r="M22" s="45">
        <f t="shared" si="6"/>
        <v>1</v>
      </c>
      <c r="N22" s="43" t="str">
        <f t="shared" si="4"/>
        <v xml:space="preserve"> </v>
      </c>
      <c r="O22" s="43">
        <f t="shared" si="7"/>
        <v>0</v>
      </c>
      <c r="P22" s="44" t="str">
        <f t="shared" si="0"/>
        <v xml:space="preserve"> </v>
      </c>
      <c r="Q22" s="46">
        <f t="shared" si="8"/>
        <v>0</v>
      </c>
    </row>
    <row r="23" spans="1:17" s="3" customFormat="1">
      <c r="A23" s="54" t="str">
        <f>IFERROR(VLOOKUP(Tableau39[[#This Row],[Nom Prénom]],Tableau[[Nom Prénom]:[Age]],4,FALSE)," ")</f>
        <v xml:space="preserve"> </v>
      </c>
      <c r="B23" s="55"/>
      <c r="C23" s="54" t="str">
        <f>IFERROR(VLOOKUP(B23,Tableau[[Nom Prénom]:[Age]],2,FALSE)," ")</f>
        <v xml:space="preserve"> </v>
      </c>
      <c r="D23" s="54" t="str">
        <f>IFERROR(VLOOKUP(B23,Tableau[[Nom Prénom]:[Age]],3,FALSE)," ")</f>
        <v xml:space="preserve"> </v>
      </c>
      <c r="E23" s="63" t="s">
        <v>164</v>
      </c>
      <c r="F23" s="56" t="str">
        <f>IFERROR(VLOOKUP(B23,Tableau[[Nom Prénom]:[Age]],5,FALSE)," ")</f>
        <v xml:space="preserve"> </v>
      </c>
      <c r="G23" s="162"/>
      <c r="H23" s="210"/>
      <c r="I23" s="159"/>
      <c r="J23" s="159">
        <f>+Tableau39[[#This Row],[Ateliers]]+Tableau39[[#This Row],[Points]]</f>
        <v>0</v>
      </c>
      <c r="K23" s="161" t="s">
        <v>13</v>
      </c>
      <c r="L23" s="42">
        <f t="shared" si="2"/>
        <v>0</v>
      </c>
      <c r="M23" s="45">
        <f t="shared" si="6"/>
        <v>1</v>
      </c>
      <c r="N23" s="43" t="str">
        <f t="shared" si="4"/>
        <v xml:space="preserve"> </v>
      </c>
      <c r="O23" s="43">
        <f t="shared" si="7"/>
        <v>0</v>
      </c>
      <c r="P23" s="44" t="str">
        <f t="shared" si="0"/>
        <v xml:space="preserve"> </v>
      </c>
      <c r="Q23" s="46">
        <f t="shared" si="8"/>
        <v>0</v>
      </c>
    </row>
    <row r="24" spans="1:17">
      <c r="A24" s="54" t="str">
        <f>IFERROR(VLOOKUP(Tableau39[[#This Row],[Nom Prénom]],Tableau[[Nom Prénom]:[Age]],4,FALSE)," ")</f>
        <v xml:space="preserve"> </v>
      </c>
      <c r="B24" s="55"/>
      <c r="C24" s="54" t="str">
        <f>IFERROR(VLOOKUP(B24,Tableau[[Nom Prénom]:[Age]],2,FALSE)," ")</f>
        <v xml:space="preserve"> </v>
      </c>
      <c r="D24" s="54" t="str">
        <f>IFERROR(VLOOKUP(B24,Tableau[[Nom Prénom]:[Age]],3,FALSE)," ")</f>
        <v xml:space="preserve"> </v>
      </c>
      <c r="E24" s="59" t="s">
        <v>167</v>
      </c>
      <c r="F24" s="56" t="str">
        <f>IFERROR(VLOOKUP(B24,Tableau[[Nom Prénom]:[Age]],5,FALSE)," ")</f>
        <v xml:space="preserve"> </v>
      </c>
      <c r="G24" s="162"/>
      <c r="H24" s="210"/>
      <c r="I24" s="159"/>
      <c r="J24" s="159">
        <f>+Tableau39[[#This Row],[Ateliers]]+Tableau39[[#This Row],[Points]]</f>
        <v>0</v>
      </c>
      <c r="K24" s="160" t="s">
        <v>7</v>
      </c>
      <c r="L24" s="42" t="str">
        <f t="shared" si="2"/>
        <v xml:space="preserve"> </v>
      </c>
      <c r="M24" s="45">
        <f t="shared" si="6"/>
        <v>0</v>
      </c>
      <c r="N24" s="43">
        <f t="shared" si="4"/>
        <v>0</v>
      </c>
      <c r="O24" s="43">
        <f t="shared" si="7"/>
        <v>1</v>
      </c>
      <c r="P24" s="44" t="str">
        <f t="shared" si="0"/>
        <v xml:space="preserve"> </v>
      </c>
      <c r="Q24" s="46">
        <f t="shared" si="8"/>
        <v>0</v>
      </c>
    </row>
    <row r="25" spans="1:17">
      <c r="A25" s="54" t="str">
        <f>IFERROR(VLOOKUP(Tableau39[[#This Row],[Nom Prénom]],Tableau[[Nom Prénom]:[Age]],4,FALSE)," ")</f>
        <v xml:space="preserve"> </v>
      </c>
      <c r="B25" s="55"/>
      <c r="C25" s="54" t="str">
        <f>IFERROR(VLOOKUP(B25,Tableau[[Nom Prénom]:[Age]],2,FALSE)," ")</f>
        <v xml:space="preserve"> </v>
      </c>
      <c r="D25" s="54" t="str">
        <f>IFERROR(VLOOKUP(B25,Tableau[[Nom Prénom]:[Age]],3,FALSE)," ")</f>
        <v xml:space="preserve"> </v>
      </c>
      <c r="E25" s="61" t="s">
        <v>164</v>
      </c>
      <c r="F25" s="56" t="str">
        <f>IFERROR(VLOOKUP(B25,Tableau[[Nom Prénom]:[Age]],5,FALSE)," ")</f>
        <v xml:space="preserve"> </v>
      </c>
      <c r="G25" s="162"/>
      <c r="H25" s="210"/>
      <c r="I25" s="159"/>
      <c r="J25" s="159">
        <f>+Tableau39[[#This Row],[Ateliers]]+Tableau39[[#This Row],[Points]]</f>
        <v>0</v>
      </c>
      <c r="K25" s="160" t="s">
        <v>7</v>
      </c>
      <c r="L25" s="42" t="str">
        <f t="shared" si="2"/>
        <v xml:space="preserve"> </v>
      </c>
      <c r="M25" s="42">
        <f t="shared" si="6"/>
        <v>0</v>
      </c>
      <c r="N25" s="43">
        <f t="shared" si="4"/>
        <v>0</v>
      </c>
      <c r="O25" s="43">
        <f t="shared" si="7"/>
        <v>1</v>
      </c>
      <c r="P25" s="44" t="str">
        <f t="shared" si="0"/>
        <v xml:space="preserve"> </v>
      </c>
      <c r="Q25" s="44">
        <f t="shared" si="8"/>
        <v>0</v>
      </c>
    </row>
    <row r="26" spans="1:17">
      <c r="A26" s="54" t="str">
        <f>IFERROR(VLOOKUP(Tableau39[[#This Row],[Nom Prénom]],Tableau[[Nom Prénom]:[Age]],4,FALSE)," ")</f>
        <v xml:space="preserve"> </v>
      </c>
      <c r="B26" s="55"/>
      <c r="C26" s="54" t="str">
        <f>IFERROR(VLOOKUP(B26,Tableau[[Nom Prénom]:[Age]],2,FALSE)," ")</f>
        <v xml:space="preserve"> </v>
      </c>
      <c r="D26" s="54" t="str">
        <f>IFERROR(VLOOKUP(B26,Tableau[[Nom Prénom]:[Age]],3,FALSE)," ")</f>
        <v xml:space="preserve"> </v>
      </c>
      <c r="E26" s="59" t="s">
        <v>164</v>
      </c>
      <c r="F26" s="56" t="str">
        <f>IFERROR(VLOOKUP(B26,Tableau[[Nom Prénom]:[Age]],5,FALSE)," ")</f>
        <v xml:space="preserve"> </v>
      </c>
      <c r="G26" s="163"/>
      <c r="H26" s="210"/>
      <c r="I26" s="159"/>
      <c r="J26" s="159">
        <f>+Tableau39[[#This Row],[Ateliers]]+Tableau39[[#This Row],[Points]]</f>
        <v>0</v>
      </c>
      <c r="K26" s="160" t="s">
        <v>7</v>
      </c>
      <c r="L26" s="42" t="str">
        <f t="shared" si="2"/>
        <v xml:space="preserve"> </v>
      </c>
      <c r="M26" s="45">
        <f t="shared" si="6"/>
        <v>0</v>
      </c>
      <c r="N26" s="43">
        <f t="shared" si="4"/>
        <v>0</v>
      </c>
      <c r="O26" s="43">
        <f t="shared" si="7"/>
        <v>1</v>
      </c>
      <c r="P26" s="44" t="str">
        <f t="shared" si="0"/>
        <v xml:space="preserve"> </v>
      </c>
      <c r="Q26" s="46">
        <f t="shared" si="8"/>
        <v>0</v>
      </c>
    </row>
    <row r="27" spans="1:17">
      <c r="A27" s="54" t="str">
        <f>IFERROR(VLOOKUP(Tableau39[[#This Row],[Nom Prénom]],Tableau[[Nom Prénom]:[Age]],4,FALSE)," ")</f>
        <v xml:space="preserve"> </v>
      </c>
      <c r="B27" s="55"/>
      <c r="C27" s="54" t="str">
        <f>IFERROR(VLOOKUP(B27,Tableau[[Nom Prénom]:[Age]],2,FALSE)," ")</f>
        <v xml:space="preserve"> </v>
      </c>
      <c r="D27" s="54" t="str">
        <f>IFERROR(VLOOKUP(B27,Tableau[[Nom Prénom]:[Age]],3,FALSE)," ")</f>
        <v xml:space="preserve"> </v>
      </c>
      <c r="E27" s="61" t="s">
        <v>164</v>
      </c>
      <c r="F27" s="56" t="str">
        <f>IFERROR(VLOOKUP(B27,Tableau[[Nom Prénom]:[Age]],5,FALSE)," ")</f>
        <v xml:space="preserve"> </v>
      </c>
      <c r="G27" s="162"/>
      <c r="H27" s="210"/>
      <c r="I27" s="159"/>
      <c r="J27" s="159">
        <f>+Tableau39[[#This Row],[Ateliers]]+Tableau39[[#This Row],[Points]]</f>
        <v>0</v>
      </c>
      <c r="K27" s="160" t="s">
        <v>7</v>
      </c>
      <c r="L27" s="42" t="str">
        <f t="shared" si="2"/>
        <v xml:space="preserve"> </v>
      </c>
      <c r="M27" s="42">
        <f t="shared" si="6"/>
        <v>0</v>
      </c>
      <c r="N27" s="43">
        <f t="shared" si="4"/>
        <v>0</v>
      </c>
      <c r="O27" s="43">
        <f t="shared" si="7"/>
        <v>1</v>
      </c>
      <c r="P27" s="44" t="str">
        <f t="shared" si="0"/>
        <v xml:space="preserve"> </v>
      </c>
      <c r="Q27" s="44">
        <f t="shared" si="8"/>
        <v>0</v>
      </c>
    </row>
    <row r="28" spans="1:17">
      <c r="A28" s="54" t="str">
        <f>IFERROR(VLOOKUP(Tableau39[[#This Row],[Nom Prénom]],Tableau[[Nom Prénom]:[Age]],4,FALSE)," ")</f>
        <v xml:space="preserve"> </v>
      </c>
      <c r="B28" s="55"/>
      <c r="C28" s="54" t="str">
        <f>IFERROR(VLOOKUP(B28,Tableau[[Nom Prénom]:[Age]],2,FALSE)," ")</f>
        <v xml:space="preserve"> </v>
      </c>
      <c r="D28" s="54" t="str">
        <f>IFERROR(VLOOKUP(B28,Tableau[[Nom Prénom]:[Age]],3,FALSE)," ")</f>
        <v xml:space="preserve"> </v>
      </c>
      <c r="E28" s="61" t="s">
        <v>20</v>
      </c>
      <c r="F28" s="56" t="str">
        <f>IFERROR(VLOOKUP(B28,Tableau[[Nom Prénom]:[Age]],5,FALSE)," ")</f>
        <v xml:space="preserve"> </v>
      </c>
      <c r="G28" s="162"/>
      <c r="H28" s="210"/>
      <c r="I28" s="159"/>
      <c r="J28" s="159">
        <f>+Tableau39[[#This Row],[Ateliers]]+Tableau39[[#This Row],[Points]]</f>
        <v>0</v>
      </c>
      <c r="K28" s="160" t="s">
        <v>7</v>
      </c>
      <c r="L28" s="42" t="str">
        <f t="shared" si="2"/>
        <v xml:space="preserve"> </v>
      </c>
      <c r="M28" s="45">
        <f t="shared" si="6"/>
        <v>0</v>
      </c>
      <c r="N28" s="43">
        <f t="shared" si="4"/>
        <v>0</v>
      </c>
      <c r="O28" s="43">
        <f t="shared" si="7"/>
        <v>1</v>
      </c>
      <c r="P28" s="44" t="str">
        <f t="shared" si="0"/>
        <v xml:space="preserve"> </v>
      </c>
      <c r="Q28" s="46">
        <f t="shared" si="8"/>
        <v>0</v>
      </c>
    </row>
    <row r="29" spans="1:17">
      <c r="A29" s="54" t="str">
        <f>IFERROR(VLOOKUP(Tableau39[[#This Row],[Nom Prénom]],Tableau[[Nom Prénom]:[Age]],4,FALSE)," ")</f>
        <v xml:space="preserve"> </v>
      </c>
      <c r="B29" s="55"/>
      <c r="C29" s="54" t="str">
        <f>IFERROR(VLOOKUP(B29,Tableau[[Nom Prénom]:[Age]],2,FALSE)," ")</f>
        <v xml:space="preserve"> </v>
      </c>
      <c r="D29" s="54" t="str">
        <f>IFERROR(VLOOKUP(B29,Tableau[[Nom Prénom]:[Age]],3,FALSE)," ")</f>
        <v xml:space="preserve"> </v>
      </c>
      <c r="E29" s="63" t="s">
        <v>164</v>
      </c>
      <c r="F29" s="56" t="str">
        <f>IFERROR(VLOOKUP(B29,Tableau[[Nom Prénom]:[Age]],5,FALSE)," ")</f>
        <v xml:space="preserve"> </v>
      </c>
      <c r="G29" s="162"/>
      <c r="H29" s="210"/>
      <c r="I29" s="159"/>
      <c r="J29" s="159">
        <f>+Tableau39[[#This Row],[Ateliers]]+Tableau39[[#This Row],[Points]]</f>
        <v>0</v>
      </c>
      <c r="K29" s="160" t="s">
        <v>7</v>
      </c>
      <c r="L29" s="42" t="str">
        <f t="shared" si="2"/>
        <v xml:space="preserve"> </v>
      </c>
      <c r="M29" s="42">
        <f t="shared" si="6"/>
        <v>0</v>
      </c>
      <c r="N29" s="43">
        <f t="shared" si="4"/>
        <v>0</v>
      </c>
      <c r="O29" s="43">
        <f t="shared" si="7"/>
        <v>1</v>
      </c>
      <c r="P29" s="44" t="str">
        <f t="shared" si="0"/>
        <v xml:space="preserve"> </v>
      </c>
      <c r="Q29" s="44">
        <f t="shared" si="8"/>
        <v>0</v>
      </c>
    </row>
    <row r="30" spans="1:17">
      <c r="A30" s="54" t="str">
        <f>IFERROR(VLOOKUP(Tableau39[[#This Row],[Nom Prénom]],Tableau[[Nom Prénom]:[Age]],4,FALSE)," ")</f>
        <v xml:space="preserve"> </v>
      </c>
      <c r="B30" s="55"/>
      <c r="C30" s="54" t="str">
        <f>IFERROR(VLOOKUP(B30,Tableau[[Nom Prénom]:[Age]],2,FALSE)," ")</f>
        <v xml:space="preserve"> </v>
      </c>
      <c r="D30" s="54" t="str">
        <f>IFERROR(VLOOKUP(B30,Tableau[[Nom Prénom]:[Age]],3,FALSE)," ")</f>
        <v xml:space="preserve"> </v>
      </c>
      <c r="E30" s="54" t="s">
        <v>164</v>
      </c>
      <c r="F30" s="56" t="str">
        <f>IFERROR(VLOOKUP(B30,Tableau[[Nom Prénom]:[Age]],5,FALSE)," ")</f>
        <v xml:space="preserve"> </v>
      </c>
      <c r="G30" s="162"/>
      <c r="H30" s="210"/>
      <c r="I30" s="159"/>
      <c r="J30" s="159">
        <f>+Tableau39[[#This Row],[Ateliers]]+Tableau39[[#This Row],[Points]]</f>
        <v>0</v>
      </c>
      <c r="K30" s="160" t="s">
        <v>7</v>
      </c>
      <c r="L30" s="42" t="str">
        <f t="shared" si="2"/>
        <v xml:space="preserve"> </v>
      </c>
      <c r="M30" s="42">
        <f t="shared" si="6"/>
        <v>0</v>
      </c>
      <c r="N30" s="43">
        <f t="shared" si="4"/>
        <v>0</v>
      </c>
      <c r="O30" s="43">
        <f t="shared" si="7"/>
        <v>1</v>
      </c>
      <c r="P30" s="44" t="str">
        <f t="shared" si="0"/>
        <v xml:space="preserve"> </v>
      </c>
      <c r="Q30" s="44">
        <f t="shared" si="8"/>
        <v>0</v>
      </c>
    </row>
    <row r="31" spans="1:17">
      <c r="A31" s="54" t="str">
        <f>IFERROR(VLOOKUP(Tableau39[[#This Row],[Nom Prénom]],Tableau[[Nom Prénom]:[Age]],4,FALSE)," ")</f>
        <v xml:space="preserve"> </v>
      </c>
      <c r="B31" s="55"/>
      <c r="C31" s="54" t="str">
        <f>IFERROR(VLOOKUP(B31,Tableau[[Nom Prénom]:[Age]],2,FALSE)," ")</f>
        <v xml:space="preserve"> </v>
      </c>
      <c r="D31" s="54" t="str">
        <f>IFERROR(VLOOKUP(B31,Tableau[[Nom Prénom]:[Age]],3,FALSE)," ")</f>
        <v xml:space="preserve"> </v>
      </c>
      <c r="E31" s="61" t="s">
        <v>164</v>
      </c>
      <c r="F31" s="56" t="str">
        <f>IFERROR(VLOOKUP(B31,Tableau[[Nom Prénom]:[Age]],5,FALSE)," ")</f>
        <v xml:space="preserve"> </v>
      </c>
      <c r="G31" s="163"/>
      <c r="H31" s="210"/>
      <c r="I31" s="159"/>
      <c r="J31" s="159">
        <f>+Tableau39[[#This Row],[Ateliers]]+Tableau39[[#This Row],[Points]]</f>
        <v>0</v>
      </c>
      <c r="K31" s="160" t="s">
        <v>7</v>
      </c>
      <c r="L31" s="42" t="str">
        <f t="shared" si="2"/>
        <v xml:space="preserve"> </v>
      </c>
      <c r="M31" s="45">
        <f t="shared" si="6"/>
        <v>0</v>
      </c>
      <c r="N31" s="43">
        <f t="shared" si="4"/>
        <v>0</v>
      </c>
      <c r="O31" s="43">
        <f t="shared" si="7"/>
        <v>1</v>
      </c>
      <c r="P31" s="44" t="str">
        <f t="shared" si="0"/>
        <v xml:space="preserve"> </v>
      </c>
      <c r="Q31" s="46">
        <f t="shared" si="8"/>
        <v>0</v>
      </c>
    </row>
    <row r="32" spans="1:17">
      <c r="A32" s="54" t="str">
        <f>IFERROR(VLOOKUP(Tableau39[[#This Row],[Nom Prénom]],Tableau[[Nom Prénom]:[Age]],4,FALSE)," ")</f>
        <v xml:space="preserve"> </v>
      </c>
      <c r="B32" s="55"/>
      <c r="C32" s="54" t="str">
        <f>IFERROR(VLOOKUP(B32,Tableau[[Nom Prénom]:[Age]],2,FALSE)," ")</f>
        <v xml:space="preserve"> </v>
      </c>
      <c r="D32" s="54" t="str">
        <f>IFERROR(VLOOKUP(B32,Tableau[[Nom Prénom]:[Age]],3,FALSE)," ")</f>
        <v xml:space="preserve"> </v>
      </c>
      <c r="E32" s="59" t="s">
        <v>20</v>
      </c>
      <c r="F32" s="56" t="str">
        <f>IFERROR(VLOOKUP(B32,Tableau[[Nom Prénom]:[Age]],5,FALSE)," ")</f>
        <v xml:space="preserve"> </v>
      </c>
      <c r="G32" s="163"/>
      <c r="H32" s="210"/>
      <c r="I32" s="159"/>
      <c r="J32" s="159">
        <f>+Tableau39[[#This Row],[Ateliers]]+Tableau39[[#This Row],[Points]]</f>
        <v>0</v>
      </c>
      <c r="K32" s="160" t="s">
        <v>7</v>
      </c>
      <c r="L32" s="42" t="str">
        <f t="shared" si="2"/>
        <v xml:space="preserve"> </v>
      </c>
      <c r="M32" s="45">
        <f t="shared" si="6"/>
        <v>0</v>
      </c>
      <c r="N32" s="43">
        <f t="shared" si="4"/>
        <v>0</v>
      </c>
      <c r="O32" s="43">
        <f t="shared" si="7"/>
        <v>1</v>
      </c>
      <c r="P32" s="44" t="str">
        <f t="shared" si="0"/>
        <v xml:space="preserve"> </v>
      </c>
      <c r="Q32" s="46">
        <f t="shared" si="8"/>
        <v>0</v>
      </c>
    </row>
    <row r="33" spans="1:17">
      <c r="A33" s="54" t="str">
        <f>IFERROR(VLOOKUP(Tableau39[[#This Row],[Nom Prénom]],Tableau[[Nom Prénom]:[Age]],4,FALSE)," ")</f>
        <v xml:space="preserve"> </v>
      </c>
      <c r="B33" s="55"/>
      <c r="C33" s="54" t="str">
        <f>IFERROR(VLOOKUP(B33,Tableau[[Nom Prénom]:[Age]],2,FALSE)," ")</f>
        <v xml:space="preserve"> </v>
      </c>
      <c r="D33" s="54" t="str">
        <f>IFERROR(VLOOKUP(B33,Tableau[[Nom Prénom]:[Age]],3,FALSE)," ")</f>
        <v xml:space="preserve"> </v>
      </c>
      <c r="E33" s="63" t="s">
        <v>164</v>
      </c>
      <c r="F33" s="56" t="str">
        <f>IFERROR(VLOOKUP(B33,Tableau[[Nom Prénom]:[Age]],5,FALSE)," ")</f>
        <v xml:space="preserve"> </v>
      </c>
      <c r="G33" s="162"/>
      <c r="H33" s="210"/>
      <c r="I33" s="159"/>
      <c r="J33" s="159">
        <f>+Tableau39[[#This Row],[Ateliers]]+Tableau39[[#This Row],[Points]]</f>
        <v>0</v>
      </c>
      <c r="K33" s="160" t="s">
        <v>7</v>
      </c>
      <c r="L33" s="42" t="str">
        <f t="shared" si="2"/>
        <v xml:space="preserve"> </v>
      </c>
      <c r="M33" s="45">
        <f t="shared" si="6"/>
        <v>0</v>
      </c>
      <c r="N33" s="43">
        <f t="shared" si="4"/>
        <v>0</v>
      </c>
      <c r="O33" s="43">
        <f t="shared" si="7"/>
        <v>1</v>
      </c>
      <c r="P33" s="44" t="str">
        <f t="shared" si="0"/>
        <v xml:space="preserve"> </v>
      </c>
      <c r="Q33" s="46">
        <f t="shared" si="8"/>
        <v>0</v>
      </c>
    </row>
    <row r="34" spans="1:17">
      <c r="A34" s="54" t="str">
        <f>IFERROR(VLOOKUP(Tableau39[[#This Row],[Nom Prénom]],Tableau[[Nom Prénom]:[Age]],4,FALSE)," ")</f>
        <v xml:space="preserve"> </v>
      </c>
      <c r="B34" s="55"/>
      <c r="C34" s="54" t="str">
        <f>IFERROR(VLOOKUP(B34,Tableau[[Nom Prénom]:[Age]],2,FALSE)," ")</f>
        <v xml:space="preserve"> </v>
      </c>
      <c r="D34" s="54" t="str">
        <f>IFERROR(VLOOKUP(B34,Tableau[[Nom Prénom]:[Age]],3,FALSE)," ")</f>
        <v xml:space="preserve"> </v>
      </c>
      <c r="E34" s="61" t="s">
        <v>164</v>
      </c>
      <c r="F34" s="56" t="str">
        <f>IFERROR(VLOOKUP(B34,Tableau[[Nom Prénom]:[Age]],5,FALSE)," ")</f>
        <v xml:space="preserve"> </v>
      </c>
      <c r="G34" s="163"/>
      <c r="H34" s="210"/>
      <c r="I34" s="159"/>
      <c r="J34" s="159">
        <f>+Tableau39[[#This Row],[Ateliers]]+Tableau39[[#This Row],[Points]]</f>
        <v>0</v>
      </c>
      <c r="K34" s="160" t="s">
        <v>7</v>
      </c>
      <c r="L34" s="42" t="str">
        <f t="shared" ref="L34:L65" si="9">IF(IF(K34="9 TE",1,0)=1,SUM(H34:I34)," ")</f>
        <v xml:space="preserve"> </v>
      </c>
      <c r="M34" s="42">
        <f t="shared" si="6"/>
        <v>0</v>
      </c>
      <c r="N34" s="43">
        <f t="shared" ref="N34:N65" si="10">IF(IF(K34="9 TD",1,0)=1,SUM(H34:I34)," ")</f>
        <v>0</v>
      </c>
      <c r="O34" s="43">
        <f t="shared" si="7"/>
        <v>1</v>
      </c>
      <c r="P34" s="44" t="str">
        <f t="shared" ref="P34:P65" si="11">IF(IF(K34="18 T",1,0)=1,H34," ")</f>
        <v xml:space="preserve"> </v>
      </c>
      <c r="Q34" s="44">
        <f t="shared" si="8"/>
        <v>0</v>
      </c>
    </row>
    <row r="35" spans="1:17">
      <c r="A35" s="54" t="str">
        <f>IFERROR(VLOOKUP(Tableau39[[#This Row],[Nom Prénom]],Tableau[[Nom Prénom]:[Age]],4,FALSE)," ")</f>
        <v xml:space="preserve"> </v>
      </c>
      <c r="B35" s="55"/>
      <c r="C35" s="54" t="str">
        <f>IFERROR(VLOOKUP(B35,Tableau[[Nom Prénom]:[Age]],2,FALSE)," ")</f>
        <v xml:space="preserve"> </v>
      </c>
      <c r="D35" s="54" t="str">
        <f>IFERROR(VLOOKUP(B35,Tableau[[Nom Prénom]:[Age]],3,FALSE)," ")</f>
        <v xml:space="preserve"> </v>
      </c>
      <c r="E35" s="61" t="s">
        <v>164</v>
      </c>
      <c r="F35" s="56" t="str">
        <f>IFERROR(VLOOKUP(B35,Tableau[[Nom Prénom]:[Age]],5,FALSE)," ")</f>
        <v xml:space="preserve"> </v>
      </c>
      <c r="G35" s="163"/>
      <c r="H35" s="210"/>
      <c r="I35" s="159"/>
      <c r="J35" s="159">
        <f>+Tableau39[[#This Row],[Ateliers]]+Tableau39[[#This Row],[Points]]</f>
        <v>0</v>
      </c>
      <c r="K35" s="160" t="s">
        <v>7</v>
      </c>
      <c r="L35" s="42" t="str">
        <f t="shared" si="9"/>
        <v xml:space="preserve"> </v>
      </c>
      <c r="M35" s="45">
        <f t="shared" si="6"/>
        <v>0</v>
      </c>
      <c r="N35" s="43">
        <f t="shared" si="10"/>
        <v>0</v>
      </c>
      <c r="O35" s="43">
        <f t="shared" si="7"/>
        <v>1</v>
      </c>
      <c r="P35" s="44" t="str">
        <f t="shared" si="11"/>
        <v xml:space="preserve"> </v>
      </c>
      <c r="Q35" s="46">
        <f t="shared" si="8"/>
        <v>0</v>
      </c>
    </row>
    <row r="36" spans="1:17">
      <c r="A36" s="54" t="str">
        <f>IFERROR(VLOOKUP(Tableau39[[#This Row],[Nom Prénom]],Tableau[[Nom Prénom]:[Age]],4,FALSE)," ")</f>
        <v xml:space="preserve"> </v>
      </c>
      <c r="B36" s="55"/>
      <c r="C36" s="54" t="str">
        <f>IFERROR(VLOOKUP(B36,Tableau[[Nom Prénom]:[Age]],2,FALSE)," ")</f>
        <v xml:space="preserve"> </v>
      </c>
      <c r="D36" s="54" t="str">
        <f>IFERROR(VLOOKUP(B36,Tableau[[Nom Prénom]:[Age]],3,FALSE)," ")</f>
        <v xml:space="preserve"> </v>
      </c>
      <c r="E36" s="59" t="s">
        <v>164</v>
      </c>
      <c r="F36" s="56" t="str">
        <f>IFERROR(VLOOKUP(B36,Tableau[[Nom Prénom]:[Age]],5,FALSE)," ")</f>
        <v xml:space="preserve"> </v>
      </c>
      <c r="G36" s="163"/>
      <c r="H36" s="210"/>
      <c r="I36" s="159"/>
      <c r="J36" s="159">
        <f>+Tableau39[[#This Row],[Ateliers]]+Tableau39[[#This Row],[Points]]</f>
        <v>0</v>
      </c>
      <c r="K36" s="160" t="s">
        <v>7</v>
      </c>
      <c r="L36" s="42" t="str">
        <f t="shared" si="9"/>
        <v xml:space="preserve"> </v>
      </c>
      <c r="M36" s="45">
        <f t="shared" si="6"/>
        <v>0</v>
      </c>
      <c r="N36" s="43">
        <f t="shared" si="10"/>
        <v>0</v>
      </c>
      <c r="O36" s="43">
        <f t="shared" si="7"/>
        <v>1</v>
      </c>
      <c r="P36" s="44" t="str">
        <f t="shared" si="11"/>
        <v xml:space="preserve"> </v>
      </c>
      <c r="Q36" s="46">
        <f t="shared" si="8"/>
        <v>0</v>
      </c>
    </row>
    <row r="37" spans="1:17">
      <c r="A37" s="54" t="str">
        <f>IFERROR(VLOOKUP(Tableau39[[#This Row],[Nom Prénom]],Tableau[[Nom Prénom]:[Age]],4,FALSE)," ")</f>
        <v xml:space="preserve"> </v>
      </c>
      <c r="B37" s="55"/>
      <c r="C37" s="54" t="str">
        <f>IFERROR(VLOOKUP(B37,Tableau[[Nom Prénom]:[Age]],2,FALSE)," ")</f>
        <v xml:space="preserve"> </v>
      </c>
      <c r="D37" s="54" t="str">
        <f>IFERROR(VLOOKUP(B37,Tableau[[Nom Prénom]:[Age]],3,FALSE)," ")</f>
        <v xml:space="preserve"> </v>
      </c>
      <c r="E37" s="59" t="s">
        <v>164</v>
      </c>
      <c r="F37" s="56" t="str">
        <f>IFERROR(VLOOKUP(B37,Tableau[[Nom Prénom]:[Age]],5,FALSE)," ")</f>
        <v xml:space="preserve"> </v>
      </c>
      <c r="G37" s="163"/>
      <c r="H37" s="210"/>
      <c r="I37" s="159"/>
      <c r="J37" s="159">
        <f>+Tableau39[[#This Row],[Ateliers]]+Tableau39[[#This Row],[Points]]</f>
        <v>0</v>
      </c>
      <c r="K37" s="160" t="s">
        <v>7</v>
      </c>
      <c r="L37" s="42" t="str">
        <f t="shared" si="9"/>
        <v xml:space="preserve"> </v>
      </c>
      <c r="M37" s="45">
        <f t="shared" si="6"/>
        <v>0</v>
      </c>
      <c r="N37" s="43">
        <f t="shared" si="10"/>
        <v>0</v>
      </c>
      <c r="O37" s="43">
        <f t="shared" si="7"/>
        <v>1</v>
      </c>
      <c r="P37" s="44" t="str">
        <f t="shared" si="11"/>
        <v xml:space="preserve"> </v>
      </c>
      <c r="Q37" s="46">
        <f t="shared" si="8"/>
        <v>0</v>
      </c>
    </row>
    <row r="38" spans="1:17">
      <c r="A38" s="54" t="str">
        <f>IFERROR(VLOOKUP(Tableau39[[#This Row],[Nom Prénom]],Tableau[[Nom Prénom]:[Age]],4,FALSE)," ")</f>
        <v xml:space="preserve"> </v>
      </c>
      <c r="B38" s="55"/>
      <c r="C38" s="54" t="str">
        <f>IFERROR(VLOOKUP(B38,Tableau[[Nom Prénom]:[Age]],2,FALSE)," ")</f>
        <v xml:space="preserve"> </v>
      </c>
      <c r="D38" s="54" t="str">
        <f>IFERROR(VLOOKUP(B38,Tableau[[Nom Prénom]:[Age]],3,FALSE)," ")</f>
        <v xml:space="preserve"> </v>
      </c>
      <c r="E38" s="63" t="s">
        <v>20</v>
      </c>
      <c r="F38" s="56" t="str">
        <f>IFERROR(VLOOKUP(B38,Tableau[[Nom Prénom]:[Age]],5,FALSE)," ")</f>
        <v xml:space="preserve"> </v>
      </c>
      <c r="G38" s="163"/>
      <c r="H38" s="210"/>
      <c r="I38" s="159"/>
      <c r="J38" s="159">
        <f>+Tableau39[[#This Row],[Ateliers]]+Tableau39[[#This Row],[Points]]</f>
        <v>0</v>
      </c>
      <c r="K38" s="160" t="s">
        <v>7</v>
      </c>
      <c r="L38" s="42" t="str">
        <f t="shared" si="9"/>
        <v xml:space="preserve"> </v>
      </c>
      <c r="M38" s="45">
        <f t="shared" si="6"/>
        <v>0</v>
      </c>
      <c r="N38" s="43">
        <f t="shared" si="10"/>
        <v>0</v>
      </c>
      <c r="O38" s="43">
        <f t="shared" si="7"/>
        <v>1</v>
      </c>
      <c r="P38" s="44" t="str">
        <f t="shared" si="11"/>
        <v xml:space="preserve"> </v>
      </c>
      <c r="Q38" s="46">
        <f t="shared" si="8"/>
        <v>0</v>
      </c>
    </row>
    <row r="39" spans="1:17">
      <c r="A39" s="54" t="str">
        <f>IFERROR(VLOOKUP(Tableau39[[#This Row],[Nom Prénom]],Tableau[[Nom Prénom]:[Age]],4,FALSE)," ")</f>
        <v xml:space="preserve"> </v>
      </c>
      <c r="B39" s="55"/>
      <c r="C39" s="54" t="str">
        <f>IFERROR(VLOOKUP(B39,Tableau[[Nom Prénom]:[Age]],2,FALSE)," ")</f>
        <v xml:space="preserve"> </v>
      </c>
      <c r="D39" s="54" t="str">
        <f>IFERROR(VLOOKUP(B39,Tableau[[Nom Prénom]:[Age]],3,FALSE)," ")</f>
        <v xml:space="preserve"> </v>
      </c>
      <c r="E39" s="63" t="s">
        <v>164</v>
      </c>
      <c r="F39" s="56" t="str">
        <f>IFERROR(VLOOKUP(B39,Tableau[[Nom Prénom]:[Age]],5,FALSE)," ")</f>
        <v xml:space="preserve"> </v>
      </c>
      <c r="G39" s="162"/>
      <c r="H39" s="210"/>
      <c r="I39" s="159"/>
      <c r="J39" s="159">
        <f>+Tableau39[[#This Row],[Ateliers]]+Tableau39[[#This Row],[Points]]</f>
        <v>0</v>
      </c>
      <c r="K39" s="160" t="s">
        <v>7</v>
      </c>
      <c r="L39" s="42" t="str">
        <f t="shared" si="9"/>
        <v xml:space="preserve"> </v>
      </c>
      <c r="M39" s="45">
        <f t="shared" si="6"/>
        <v>0</v>
      </c>
      <c r="N39" s="43">
        <f t="shared" si="10"/>
        <v>0</v>
      </c>
      <c r="O39" s="43">
        <f t="shared" si="7"/>
        <v>1</v>
      </c>
      <c r="P39" s="44" t="str">
        <f t="shared" si="11"/>
        <v xml:space="preserve"> </v>
      </c>
      <c r="Q39" s="46">
        <f t="shared" si="8"/>
        <v>0</v>
      </c>
    </row>
    <row r="40" spans="1:17">
      <c r="A40" s="54" t="str">
        <f>IFERROR(VLOOKUP(Tableau39[[#This Row],[Nom Prénom]],Tableau[[Nom Prénom]:[Age]],4,FALSE)," ")</f>
        <v xml:space="preserve"> </v>
      </c>
      <c r="B40" s="55"/>
      <c r="C40" s="54" t="str">
        <f>IFERROR(VLOOKUP(B40,Tableau[[Nom Prénom]:[Age]],2,FALSE)," ")</f>
        <v xml:space="preserve"> </v>
      </c>
      <c r="D40" s="54" t="str">
        <f>IFERROR(VLOOKUP(B40,Tableau[[Nom Prénom]:[Age]],3,FALSE)," ")</f>
        <v xml:space="preserve"> </v>
      </c>
      <c r="E40" s="61" t="s">
        <v>168</v>
      </c>
      <c r="F40" s="56" t="str">
        <f>IFERROR(VLOOKUP(B40,Tableau[[Nom Prénom]:[Age]],5,FALSE)," ")</f>
        <v xml:space="preserve"> </v>
      </c>
      <c r="G40" s="57"/>
      <c r="H40" s="210"/>
      <c r="I40" s="159"/>
      <c r="J40" s="159">
        <f>+Tableau39[[#This Row],[Ateliers]]+Tableau39[[#This Row],[Points]]</f>
        <v>0</v>
      </c>
      <c r="K40" s="160" t="s">
        <v>17</v>
      </c>
      <c r="L40" s="42" t="str">
        <f t="shared" si="9"/>
        <v xml:space="preserve"> </v>
      </c>
      <c r="M40" s="45">
        <f t="shared" si="6"/>
        <v>0</v>
      </c>
      <c r="N40" s="43" t="str">
        <f t="shared" si="10"/>
        <v xml:space="preserve"> </v>
      </c>
      <c r="O40" s="43">
        <f t="shared" si="7"/>
        <v>0</v>
      </c>
      <c r="P40" s="44">
        <f t="shared" si="11"/>
        <v>0</v>
      </c>
      <c r="Q40" s="46">
        <f t="shared" si="8"/>
        <v>1</v>
      </c>
    </row>
    <row r="41" spans="1:17">
      <c r="A41" s="54" t="str">
        <f>IFERROR(VLOOKUP(Tableau39[[#This Row],[Nom Prénom]],Tableau[[Nom Prénom]:[Age]],4,FALSE)," ")</f>
        <v xml:space="preserve"> </v>
      </c>
      <c r="B41" s="55"/>
      <c r="C41" s="62" t="str">
        <f>IFERROR(VLOOKUP(B41,'Liste joueur'!B:C,2,FALSE)," ")</f>
        <v xml:space="preserve"> </v>
      </c>
      <c r="D41" s="54" t="str">
        <f>IFERROR(VLOOKUP(B41,Tableau[[Nom Prénom]:[Age]],3,FALSE)," ")</f>
        <v xml:space="preserve"> </v>
      </c>
      <c r="E41" s="63" t="s">
        <v>20</v>
      </c>
      <c r="F41" s="56" t="str">
        <f>IFERROR(VLOOKUP(B41,Tableau[[Nom Prénom]:[Age]],5,FALSE)," ")</f>
        <v xml:space="preserve"> </v>
      </c>
      <c r="G41" s="57"/>
      <c r="H41" s="210"/>
      <c r="I41" s="159"/>
      <c r="J41" s="159">
        <f>+Tableau39[[#This Row],[Ateliers]]+Tableau39[[#This Row],[Points]]</f>
        <v>0</v>
      </c>
      <c r="K41" s="160" t="s">
        <v>17</v>
      </c>
      <c r="L41" s="42" t="str">
        <f t="shared" si="9"/>
        <v xml:space="preserve"> </v>
      </c>
      <c r="M41" s="45">
        <f t="shared" si="6"/>
        <v>0</v>
      </c>
      <c r="N41" s="43" t="str">
        <f t="shared" si="10"/>
        <v xml:space="preserve"> </v>
      </c>
      <c r="O41" s="43">
        <f t="shared" si="7"/>
        <v>0</v>
      </c>
      <c r="P41" s="44">
        <f t="shared" si="11"/>
        <v>0</v>
      </c>
      <c r="Q41" s="46">
        <f t="shared" si="8"/>
        <v>1</v>
      </c>
    </row>
    <row r="42" spans="1:17">
      <c r="A42" s="54" t="str">
        <f>IFERROR(VLOOKUP(Tableau39[[#This Row],[Nom Prénom]],Tableau[[Nom Prénom]:[Age]],4,FALSE)," ")</f>
        <v xml:space="preserve"> </v>
      </c>
      <c r="B42" s="55"/>
      <c r="C42" s="54" t="str">
        <f>IFERROR(VLOOKUP(B42,Tableau[[Nom Prénom]:[Age]],2,FALSE)," ")</f>
        <v xml:space="preserve"> </v>
      </c>
      <c r="D42" s="54" t="str">
        <f>IFERROR(VLOOKUP(B42,Tableau[[Nom Prénom]:[Age]],3,FALSE)," ")</f>
        <v xml:space="preserve"> </v>
      </c>
      <c r="E42" s="63" t="s">
        <v>20</v>
      </c>
      <c r="F42" s="56" t="str">
        <f>IFERROR(VLOOKUP(B42,Tableau[[Nom Prénom]:[Age]],5,FALSE)," ")</f>
        <v xml:space="preserve"> </v>
      </c>
      <c r="G42" s="162"/>
      <c r="H42" s="210"/>
      <c r="I42" s="159"/>
      <c r="J42" s="159">
        <f>+Tableau39[[#This Row],[Ateliers]]+Tableau39[[#This Row],[Points]]</f>
        <v>0</v>
      </c>
      <c r="K42" s="160" t="s">
        <v>17</v>
      </c>
      <c r="L42" s="42" t="str">
        <f t="shared" si="9"/>
        <v xml:space="preserve"> </v>
      </c>
      <c r="M42" s="45">
        <f t="shared" si="6"/>
        <v>0</v>
      </c>
      <c r="N42" s="43" t="str">
        <f t="shared" si="10"/>
        <v xml:space="preserve"> </v>
      </c>
      <c r="O42" s="43">
        <f t="shared" si="7"/>
        <v>0</v>
      </c>
      <c r="P42" s="44">
        <f t="shared" si="11"/>
        <v>0</v>
      </c>
      <c r="Q42" s="46">
        <f t="shared" si="8"/>
        <v>1</v>
      </c>
    </row>
    <row r="43" spans="1:17">
      <c r="A43" s="54" t="str">
        <f>IFERROR(VLOOKUP(Tableau39[[#This Row],[Nom Prénom]],Tableau[[Nom Prénom]:[Age]],4,FALSE)," ")</f>
        <v xml:space="preserve"> </v>
      </c>
      <c r="B43" s="55"/>
      <c r="C43" s="54" t="str">
        <f>IFERROR(VLOOKUP(B43,Tableau[[Nom Prénom]:[Age]],2,FALSE)," ")</f>
        <v xml:space="preserve"> </v>
      </c>
      <c r="D43" s="54" t="str">
        <f>IFERROR(VLOOKUP(B43,Tableau[[Nom Prénom]:[Age]],3,FALSE)," ")</f>
        <v xml:space="preserve"> </v>
      </c>
      <c r="E43" s="59" t="s">
        <v>167</v>
      </c>
      <c r="F43" s="56" t="str">
        <f>IFERROR(VLOOKUP(B43,Tableau[[Nom Prénom]:[Age]],5,FALSE)," ")</f>
        <v xml:space="preserve"> </v>
      </c>
      <c r="G43" s="163"/>
      <c r="H43" s="210"/>
      <c r="I43" s="159"/>
      <c r="J43" s="159">
        <f>+Tableau39[[#This Row],[Ateliers]]+Tableau39[[#This Row],[Points]]</f>
        <v>0</v>
      </c>
      <c r="K43" s="160" t="s">
        <v>17</v>
      </c>
      <c r="L43" s="42" t="str">
        <f t="shared" si="9"/>
        <v xml:space="preserve"> </v>
      </c>
      <c r="M43" s="42">
        <f t="shared" ref="M43:M74" si="12">IFERROR((RANK(IF(IF(K43="9 TE",1,0)=1,H43," "),L:L,0)),0)</f>
        <v>0</v>
      </c>
      <c r="N43" s="43" t="str">
        <f t="shared" si="10"/>
        <v xml:space="preserve"> </v>
      </c>
      <c r="O43" s="43">
        <f t="shared" ref="O43:O74" si="13">IFERROR((RANK(IF(IF(K43="9 TD",1,0)=1,H43," "),N:N,0)),0)</f>
        <v>0</v>
      </c>
      <c r="P43" s="44">
        <f t="shared" si="11"/>
        <v>0</v>
      </c>
      <c r="Q43" s="44">
        <f t="shared" ref="Q43:Q74" si="14">IFERROR((RANK(IF(IF(K43="18 T",1,0)=1,H43," "),P:P,0)),0)</f>
        <v>1</v>
      </c>
    </row>
    <row r="44" spans="1:17">
      <c r="A44" s="54" t="str">
        <f>IFERROR(VLOOKUP(Tableau39[[#This Row],[Nom Prénom]],Tableau[[Nom Prénom]:[Age]],4,FALSE)," ")</f>
        <v xml:space="preserve"> </v>
      </c>
      <c r="B44" s="55"/>
      <c r="C44" s="54" t="str">
        <f>IFERROR(VLOOKUP(B44,Tableau[[Nom Prénom]:[Age]],2,FALSE)," ")</f>
        <v xml:space="preserve"> </v>
      </c>
      <c r="D44" s="54" t="str">
        <f>IFERROR(VLOOKUP(B44,Tableau[[Nom Prénom]:[Age]],3,FALSE)," ")</f>
        <v xml:space="preserve"> </v>
      </c>
      <c r="E44" s="59" t="s">
        <v>167</v>
      </c>
      <c r="F44" s="56" t="str">
        <f>IFERROR(VLOOKUP(B44,Tableau[[Nom Prénom]:[Age]],5,FALSE)," ")</f>
        <v xml:space="preserve"> </v>
      </c>
      <c r="G44" s="57"/>
      <c r="H44" s="210"/>
      <c r="I44" s="159"/>
      <c r="J44" s="159">
        <f>+Tableau39[[#This Row],[Ateliers]]+Tableau39[[#This Row],[Points]]</f>
        <v>0</v>
      </c>
      <c r="K44" s="160" t="s">
        <v>17</v>
      </c>
      <c r="L44" s="42" t="str">
        <f t="shared" si="9"/>
        <v xml:space="preserve"> </v>
      </c>
      <c r="M44" s="42">
        <f t="shared" si="12"/>
        <v>0</v>
      </c>
      <c r="N44" s="43" t="str">
        <f t="shared" si="10"/>
        <v xml:space="preserve"> </v>
      </c>
      <c r="O44" s="43">
        <f t="shared" si="13"/>
        <v>0</v>
      </c>
      <c r="P44" s="44">
        <f t="shared" si="11"/>
        <v>0</v>
      </c>
      <c r="Q44" s="44">
        <f t="shared" si="14"/>
        <v>1</v>
      </c>
    </row>
    <row r="45" spans="1:17">
      <c r="A45" s="54" t="str">
        <f>IFERROR(VLOOKUP(Tableau39[[#This Row],[Nom Prénom]],Tableau[[Nom Prénom]:[Age]],4,FALSE)," ")</f>
        <v xml:space="preserve"> </v>
      </c>
      <c r="B45" s="55"/>
      <c r="C45" s="54" t="str">
        <f>IFERROR(VLOOKUP(B45,Tableau[[Nom Prénom]:[Age]],2,FALSE)," ")</f>
        <v xml:space="preserve"> </v>
      </c>
      <c r="D45" s="54" t="str">
        <f>IFERROR(VLOOKUP(B45,Tableau[[Nom Prénom]:[Age]],3,FALSE)," ")</f>
        <v xml:space="preserve"> </v>
      </c>
      <c r="E45" s="63" t="s">
        <v>167</v>
      </c>
      <c r="F45" s="56" t="str">
        <f>IFERROR(VLOOKUP(B45,Tableau[[Nom Prénom]:[Age]],5,FALSE)," ")</f>
        <v xml:space="preserve"> </v>
      </c>
      <c r="G45" s="163"/>
      <c r="H45" s="210"/>
      <c r="I45" s="159"/>
      <c r="J45" s="159">
        <f>+Tableau39[[#This Row],[Ateliers]]+Tableau39[[#This Row],[Points]]</f>
        <v>0</v>
      </c>
      <c r="K45" s="160" t="s">
        <v>17</v>
      </c>
      <c r="L45" s="42" t="str">
        <f t="shared" si="9"/>
        <v xml:space="preserve"> </v>
      </c>
      <c r="M45" s="45">
        <f t="shared" si="12"/>
        <v>0</v>
      </c>
      <c r="N45" s="43" t="str">
        <f t="shared" si="10"/>
        <v xml:space="preserve"> </v>
      </c>
      <c r="O45" s="43">
        <f t="shared" si="13"/>
        <v>0</v>
      </c>
      <c r="P45" s="44">
        <f t="shared" si="11"/>
        <v>0</v>
      </c>
      <c r="Q45" s="46">
        <f t="shared" si="14"/>
        <v>1</v>
      </c>
    </row>
    <row r="46" spans="1:17">
      <c r="A46" s="54" t="str">
        <f>IFERROR(VLOOKUP(Tableau39[[#This Row],[Nom Prénom]],Tableau[[Nom Prénom]:[Age]],4,FALSE)," ")</f>
        <v xml:space="preserve"> </v>
      </c>
      <c r="B46" s="55"/>
      <c r="C46" s="54" t="str">
        <f>IFERROR(VLOOKUP(B46,Tableau[[Nom Prénom]:[Age]],2,FALSE)," ")</f>
        <v xml:space="preserve"> </v>
      </c>
      <c r="D46" s="54" t="str">
        <f>IFERROR(VLOOKUP(B46,Tableau[[Nom Prénom]:[Age]],3,FALSE)," ")</f>
        <v xml:space="preserve"> </v>
      </c>
      <c r="E46" s="59" t="s">
        <v>168</v>
      </c>
      <c r="F46" s="56" t="str">
        <f>IFERROR(VLOOKUP(B46,Tableau[[Nom Prénom]:[Age]],5,FALSE)," ")</f>
        <v xml:space="preserve"> </v>
      </c>
      <c r="G46" s="57"/>
      <c r="H46" s="210"/>
      <c r="I46" s="159"/>
      <c r="J46" s="159">
        <f>+Tableau39[[#This Row],[Ateliers]]+Tableau39[[#This Row],[Points]]</f>
        <v>0</v>
      </c>
      <c r="K46" s="160" t="s">
        <v>17</v>
      </c>
      <c r="L46" s="42" t="str">
        <f t="shared" si="9"/>
        <v xml:space="preserve"> </v>
      </c>
      <c r="M46" s="45">
        <f t="shared" si="12"/>
        <v>0</v>
      </c>
      <c r="N46" s="43" t="str">
        <f t="shared" si="10"/>
        <v xml:space="preserve"> </v>
      </c>
      <c r="O46" s="43">
        <f t="shared" si="13"/>
        <v>0</v>
      </c>
      <c r="P46" s="44">
        <f t="shared" si="11"/>
        <v>0</v>
      </c>
      <c r="Q46" s="46">
        <f t="shared" si="14"/>
        <v>1</v>
      </c>
    </row>
    <row r="47" spans="1:17">
      <c r="A47" s="54" t="str">
        <f>IFERROR(VLOOKUP(Tableau39[[#This Row],[Nom Prénom]],Tableau[[Nom Prénom]:[Age]],4,FALSE)," ")</f>
        <v xml:space="preserve"> </v>
      </c>
      <c r="B47" s="55"/>
      <c r="C47" s="54" t="str">
        <f>IFERROR(VLOOKUP(B47,Tableau[[Nom Prénom]:[Age]],2,FALSE)," ")</f>
        <v xml:space="preserve"> </v>
      </c>
      <c r="D47" s="54" t="str">
        <f>IFERROR(VLOOKUP(B47,Tableau[[Nom Prénom]:[Age]],3,FALSE)," ")</f>
        <v xml:space="preserve"> </v>
      </c>
      <c r="E47" s="63" t="s">
        <v>20</v>
      </c>
      <c r="F47" s="56" t="str">
        <f>IFERROR(VLOOKUP(B47,Tableau[[Nom Prénom]:[Age]],5,FALSE)," ")</f>
        <v xml:space="preserve"> </v>
      </c>
      <c r="G47" s="57"/>
      <c r="H47" s="210"/>
      <c r="I47" s="159"/>
      <c r="J47" s="159">
        <f>+Tableau39[[#This Row],[Ateliers]]+Tableau39[[#This Row],[Points]]</f>
        <v>0</v>
      </c>
      <c r="K47" s="160" t="s">
        <v>17</v>
      </c>
      <c r="L47" s="42" t="str">
        <f t="shared" si="9"/>
        <v xml:space="preserve"> </v>
      </c>
      <c r="M47" s="45">
        <f t="shared" si="12"/>
        <v>0</v>
      </c>
      <c r="N47" s="43" t="str">
        <f t="shared" si="10"/>
        <v xml:space="preserve"> </v>
      </c>
      <c r="O47" s="43">
        <f t="shared" si="13"/>
        <v>0</v>
      </c>
      <c r="P47" s="44">
        <f t="shared" si="11"/>
        <v>0</v>
      </c>
      <c r="Q47" s="46">
        <f t="shared" si="14"/>
        <v>1</v>
      </c>
    </row>
    <row r="48" spans="1:17">
      <c r="A48" s="54" t="str">
        <f>IFERROR(VLOOKUP(Tableau39[[#This Row],[Nom Prénom]],Tableau[[Nom Prénom]:[Age]],4,FALSE)," ")</f>
        <v xml:space="preserve"> </v>
      </c>
      <c r="B48" s="55"/>
      <c r="C48" s="54" t="str">
        <f>IFERROR(VLOOKUP(B48,Tableau[[Nom Prénom]:[Age]],2,FALSE)," ")</f>
        <v xml:space="preserve"> </v>
      </c>
      <c r="D48" s="54" t="str">
        <f>IFERROR(VLOOKUP(B48,Tableau[[Nom Prénom]:[Age]],3,FALSE)," ")</f>
        <v xml:space="preserve"> </v>
      </c>
      <c r="E48" s="61" t="s">
        <v>166</v>
      </c>
      <c r="F48" s="56" t="str">
        <f>IFERROR(VLOOKUP(B48,Tableau[[Nom Prénom]:[Age]],5,FALSE)," ")</f>
        <v xml:space="preserve"> </v>
      </c>
      <c r="G48" s="57"/>
      <c r="H48" s="210"/>
      <c r="I48" s="159"/>
      <c r="J48" s="159">
        <f>+Tableau39[[#This Row],[Ateliers]]+Tableau39[[#This Row],[Points]]</f>
        <v>0</v>
      </c>
      <c r="K48" s="160" t="s">
        <v>17</v>
      </c>
      <c r="L48" s="42" t="str">
        <f t="shared" si="9"/>
        <v xml:space="preserve"> </v>
      </c>
      <c r="M48" s="45">
        <f t="shared" si="12"/>
        <v>0</v>
      </c>
      <c r="N48" s="43" t="str">
        <f t="shared" si="10"/>
        <v xml:space="preserve"> </v>
      </c>
      <c r="O48" s="43">
        <f t="shared" si="13"/>
        <v>0</v>
      </c>
      <c r="P48" s="44">
        <f t="shared" si="11"/>
        <v>0</v>
      </c>
      <c r="Q48" s="46">
        <f t="shared" si="14"/>
        <v>1</v>
      </c>
    </row>
    <row r="49" spans="1:17">
      <c r="A49" s="54" t="str">
        <f>IFERROR(VLOOKUP(Tableau39[[#This Row],[Nom Prénom]],Tableau[[Nom Prénom]:[Age]],4,FALSE)," ")</f>
        <v xml:space="preserve"> </v>
      </c>
      <c r="B49" s="55"/>
      <c r="C49" s="54" t="str">
        <f>IFERROR(VLOOKUP(B49,Tableau[[Nom Prénom]:[Age]],2,FALSE)," ")</f>
        <v xml:space="preserve"> </v>
      </c>
      <c r="D49" s="54" t="str">
        <f>IFERROR(VLOOKUP(B49,Tableau[[Nom Prénom]:[Age]],3,FALSE)," ")</f>
        <v xml:space="preserve"> </v>
      </c>
      <c r="E49" s="63" t="s">
        <v>20</v>
      </c>
      <c r="F49" s="56" t="str">
        <f>IFERROR(VLOOKUP(B49,Tableau[[Nom Prénom]:[Age]],5,FALSE)," ")</f>
        <v xml:space="preserve"> </v>
      </c>
      <c r="G49" s="57"/>
      <c r="H49" s="210"/>
      <c r="I49" s="159"/>
      <c r="J49" s="159">
        <f>+Tableau39[[#This Row],[Ateliers]]+Tableau39[[#This Row],[Points]]</f>
        <v>0</v>
      </c>
      <c r="K49" s="160" t="s">
        <v>17</v>
      </c>
      <c r="L49" s="42" t="str">
        <f t="shared" si="9"/>
        <v xml:space="preserve"> </v>
      </c>
      <c r="M49" s="45">
        <f t="shared" si="12"/>
        <v>0</v>
      </c>
      <c r="N49" s="43" t="str">
        <f t="shared" si="10"/>
        <v xml:space="preserve"> </v>
      </c>
      <c r="O49" s="43">
        <f t="shared" si="13"/>
        <v>0</v>
      </c>
      <c r="P49" s="44">
        <f t="shared" si="11"/>
        <v>0</v>
      </c>
      <c r="Q49" s="46">
        <f t="shared" si="14"/>
        <v>1</v>
      </c>
    </row>
    <row r="50" spans="1:17">
      <c r="A50" s="54" t="str">
        <f>IFERROR(VLOOKUP(Tableau39[[#This Row],[Nom Prénom]],Tableau[[Nom Prénom]:[Age]],4,FALSE)," ")</f>
        <v xml:space="preserve"> </v>
      </c>
      <c r="B50" s="55"/>
      <c r="C50" s="54" t="str">
        <f>IFERROR(VLOOKUP(B50,Tableau[[Nom Prénom]:[Age]],2,FALSE)," ")</f>
        <v xml:space="preserve"> </v>
      </c>
      <c r="D50" s="54" t="str">
        <f>IFERROR(VLOOKUP(B50,Tableau[[Nom Prénom]:[Age]],3,FALSE)," ")</f>
        <v xml:space="preserve"> </v>
      </c>
      <c r="E50" s="61" t="s">
        <v>167</v>
      </c>
      <c r="F50" s="56" t="str">
        <f>IFERROR(VLOOKUP(B50,Tableau[[Nom Prénom]:[Age]],5,FALSE)," ")</f>
        <v xml:space="preserve"> </v>
      </c>
      <c r="G50" s="57"/>
      <c r="H50" s="210"/>
      <c r="I50" s="159"/>
      <c r="J50" s="159">
        <f>+Tableau39[[#This Row],[Ateliers]]+Tableau39[[#This Row],[Points]]</f>
        <v>0</v>
      </c>
      <c r="K50" s="160" t="s">
        <v>17</v>
      </c>
      <c r="L50" s="42" t="str">
        <f t="shared" si="9"/>
        <v xml:space="preserve"> </v>
      </c>
      <c r="M50" s="42">
        <f t="shared" si="12"/>
        <v>0</v>
      </c>
      <c r="N50" s="43" t="str">
        <f t="shared" si="10"/>
        <v xml:space="preserve"> </v>
      </c>
      <c r="O50" s="43">
        <f t="shared" si="13"/>
        <v>0</v>
      </c>
      <c r="P50" s="44">
        <f t="shared" si="11"/>
        <v>0</v>
      </c>
      <c r="Q50" s="44">
        <f t="shared" si="14"/>
        <v>1</v>
      </c>
    </row>
    <row r="51" spans="1:17">
      <c r="A51" s="54" t="str">
        <f>IFERROR(VLOOKUP(Tableau39[[#This Row],[Nom Prénom]],Tableau[[Nom Prénom]:[Age]],4,FALSE)," ")</f>
        <v xml:space="preserve"> </v>
      </c>
      <c r="B51" s="55"/>
      <c r="C51" s="54" t="str">
        <f>IFERROR(VLOOKUP(B51,Tableau[[Nom Prénom]:[Age]],2,FALSE)," ")</f>
        <v xml:space="preserve"> </v>
      </c>
      <c r="D51" s="54" t="str">
        <f>IFERROR(VLOOKUP(B51,Tableau[[Nom Prénom]:[Age]],3,FALSE)," ")</f>
        <v xml:space="preserve"> </v>
      </c>
      <c r="E51" s="59" t="s">
        <v>166</v>
      </c>
      <c r="F51" s="56" t="str">
        <f>IFERROR(VLOOKUP(B51,Tableau[[Nom Prénom]:[Age]],5,FALSE)," ")</f>
        <v xml:space="preserve"> </v>
      </c>
      <c r="G51" s="57"/>
      <c r="H51" s="210"/>
      <c r="I51" s="159"/>
      <c r="J51" s="159">
        <f>+Tableau39[[#This Row],[Ateliers]]+Tableau39[[#This Row],[Points]]</f>
        <v>0</v>
      </c>
      <c r="K51" s="160" t="s">
        <v>17</v>
      </c>
      <c r="L51" s="42" t="str">
        <f t="shared" si="9"/>
        <v xml:space="preserve"> </v>
      </c>
      <c r="M51" s="45">
        <f t="shared" si="12"/>
        <v>0</v>
      </c>
      <c r="N51" s="43" t="str">
        <f t="shared" si="10"/>
        <v xml:space="preserve"> </v>
      </c>
      <c r="O51" s="43">
        <f t="shared" si="13"/>
        <v>0</v>
      </c>
      <c r="P51" s="44">
        <f t="shared" si="11"/>
        <v>0</v>
      </c>
      <c r="Q51" s="46">
        <f t="shared" si="14"/>
        <v>1</v>
      </c>
    </row>
    <row r="52" spans="1:17">
      <c r="A52" s="54" t="str">
        <f>IFERROR(VLOOKUP(Tableau39[[#This Row],[Nom Prénom]],Tableau[[Nom Prénom]:[Age]],4,FALSE)," ")</f>
        <v xml:space="preserve"> </v>
      </c>
      <c r="B52" s="55"/>
      <c r="C52" s="54" t="str">
        <f>IFERROR(VLOOKUP(B52,Tableau[[Nom Prénom]:[Age]],2,FALSE)," ")</f>
        <v xml:space="preserve"> </v>
      </c>
      <c r="D52" s="54" t="str">
        <f>IFERROR(VLOOKUP(B52,Tableau[[Nom Prénom]:[Age]],3,FALSE)," ")</f>
        <v xml:space="preserve"> </v>
      </c>
      <c r="E52" s="59" t="s">
        <v>167</v>
      </c>
      <c r="F52" s="56" t="str">
        <f>IFERROR(VLOOKUP(B52,Tableau[[Nom Prénom]:[Age]],5,FALSE)," ")</f>
        <v xml:space="preserve"> </v>
      </c>
      <c r="G52" s="64"/>
      <c r="H52" s="210"/>
      <c r="I52" s="159"/>
      <c r="J52" s="159">
        <f>+Tableau39[[#This Row],[Ateliers]]+Tableau39[[#This Row],[Points]]</f>
        <v>0</v>
      </c>
      <c r="K52" s="160" t="s">
        <v>17</v>
      </c>
      <c r="L52" s="42" t="str">
        <f t="shared" si="9"/>
        <v xml:space="preserve"> </v>
      </c>
      <c r="M52" s="45">
        <f t="shared" si="12"/>
        <v>0</v>
      </c>
      <c r="N52" s="43" t="str">
        <f t="shared" si="10"/>
        <v xml:space="preserve"> </v>
      </c>
      <c r="O52" s="43">
        <f t="shared" si="13"/>
        <v>0</v>
      </c>
      <c r="P52" s="44">
        <f t="shared" si="11"/>
        <v>0</v>
      </c>
      <c r="Q52" s="46">
        <f t="shared" si="14"/>
        <v>1</v>
      </c>
    </row>
    <row r="53" spans="1:17">
      <c r="A53" s="54" t="str">
        <f>IFERROR(VLOOKUP(Tableau39[[#This Row],[Nom Prénom]],Tableau[[Nom Prénom]:[Age]],4,FALSE)," ")</f>
        <v xml:space="preserve"> </v>
      </c>
      <c r="B53" s="55"/>
      <c r="C53" s="54" t="str">
        <f>IFERROR(VLOOKUP(B53,Tableau[[Nom Prénom]:[Age]],2,FALSE)," ")</f>
        <v xml:space="preserve"> </v>
      </c>
      <c r="D53" s="54" t="str">
        <f>IFERROR(VLOOKUP(B53,Tableau[[Nom Prénom]:[Age]],3,FALSE)," ")</f>
        <v xml:space="preserve"> </v>
      </c>
      <c r="E53" s="61" t="s">
        <v>168</v>
      </c>
      <c r="F53" s="56" t="str">
        <f>IFERROR(VLOOKUP(B53,Tableau[[Nom Prénom]:[Age]],5,FALSE)," ")</f>
        <v xml:space="preserve"> </v>
      </c>
      <c r="G53" s="57"/>
      <c r="H53" s="210"/>
      <c r="I53" s="159"/>
      <c r="J53" s="159">
        <f>+Tableau39[[#This Row],[Ateliers]]+Tableau39[[#This Row],[Points]]</f>
        <v>0</v>
      </c>
      <c r="K53" s="160" t="s">
        <v>17</v>
      </c>
      <c r="L53" s="42" t="str">
        <f t="shared" si="9"/>
        <v xml:space="preserve"> </v>
      </c>
      <c r="M53" s="42">
        <f t="shared" si="12"/>
        <v>0</v>
      </c>
      <c r="N53" s="43" t="str">
        <f t="shared" si="10"/>
        <v xml:space="preserve"> </v>
      </c>
      <c r="O53" s="43">
        <f t="shared" si="13"/>
        <v>0</v>
      </c>
      <c r="P53" s="44">
        <f t="shared" si="11"/>
        <v>0</v>
      </c>
      <c r="Q53" s="44">
        <f t="shared" si="14"/>
        <v>1</v>
      </c>
    </row>
    <row r="54" spans="1:17">
      <c r="A54" s="54" t="str">
        <f>IFERROR(VLOOKUP(Tableau39[[#This Row],[Nom Prénom]],Tableau[[Nom Prénom]:[Age]],4,FALSE)," ")</f>
        <v xml:space="preserve"> </v>
      </c>
      <c r="B54" s="55"/>
      <c r="C54" s="54" t="str">
        <f>IFERROR(VLOOKUP(B54,Tableau[[Nom Prénom]:[Age]],2,FALSE)," ")</f>
        <v xml:space="preserve"> </v>
      </c>
      <c r="D54" s="54" t="str">
        <f>IFERROR(VLOOKUP(B54,Tableau[[Nom Prénom]:[Age]],3,FALSE)," ")</f>
        <v xml:space="preserve"> </v>
      </c>
      <c r="E54" s="59" t="s">
        <v>168</v>
      </c>
      <c r="F54" s="56" t="str">
        <f>IFERROR(VLOOKUP(B54,Tableau[[Nom Prénom]:[Age]],5,FALSE)," ")</f>
        <v xml:space="preserve"> </v>
      </c>
      <c r="G54" s="64"/>
      <c r="H54" s="210"/>
      <c r="I54" s="159"/>
      <c r="J54" s="159">
        <f>+Tableau39[[#This Row],[Ateliers]]+Tableau39[[#This Row],[Points]]</f>
        <v>0</v>
      </c>
      <c r="K54" s="160" t="s">
        <v>17</v>
      </c>
      <c r="L54" s="42" t="str">
        <f t="shared" si="9"/>
        <v xml:space="preserve"> </v>
      </c>
      <c r="M54" s="45">
        <f t="shared" si="12"/>
        <v>0</v>
      </c>
      <c r="N54" s="43" t="str">
        <f t="shared" si="10"/>
        <v xml:space="preserve"> </v>
      </c>
      <c r="O54" s="43">
        <f t="shared" si="13"/>
        <v>0</v>
      </c>
      <c r="P54" s="44">
        <f t="shared" si="11"/>
        <v>0</v>
      </c>
      <c r="Q54" s="46">
        <f t="shared" si="14"/>
        <v>1</v>
      </c>
    </row>
    <row r="55" spans="1:17">
      <c r="A55" s="54" t="str">
        <f>IFERROR(VLOOKUP(Tableau39[[#This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59" t="s">
        <v>166</v>
      </c>
      <c r="F55" s="56" t="str">
        <f>IFERROR(VLOOKUP(B55,Tableau[[Nom Prénom]:[Age]],5,FALSE)," ")</f>
        <v xml:space="preserve"> </v>
      </c>
      <c r="G55" s="57"/>
      <c r="H55" s="210"/>
      <c r="I55" s="159"/>
      <c r="J55" s="159">
        <f>+Tableau39[[#This Row],[Ateliers]]+Tableau39[[#This Row],[Points]]</f>
        <v>0</v>
      </c>
      <c r="K55" s="160" t="s">
        <v>17</v>
      </c>
      <c r="L55" s="42" t="str">
        <f t="shared" si="9"/>
        <v xml:space="preserve"> </v>
      </c>
      <c r="M55" s="42">
        <f t="shared" si="12"/>
        <v>0</v>
      </c>
      <c r="N55" s="43" t="str">
        <f t="shared" si="10"/>
        <v xml:space="preserve"> </v>
      </c>
      <c r="O55" s="43">
        <f t="shared" si="13"/>
        <v>0</v>
      </c>
      <c r="P55" s="44">
        <f t="shared" si="11"/>
        <v>0</v>
      </c>
      <c r="Q55" s="44">
        <f t="shared" si="14"/>
        <v>1</v>
      </c>
    </row>
    <row r="56" spans="1:17">
      <c r="A56" s="54" t="str">
        <f>IFERROR(VLOOKUP(Tableau39[[#This Row],[Nom Prénom]],Tableau[[Nom Prénom]:[Age]],4,FALSE)," ")</f>
        <v xml:space="preserve"> </v>
      </c>
      <c r="B56" s="55"/>
      <c r="C56" s="54" t="str">
        <f>IFERROR(VLOOKUP(B56,'Liste joueur'!B:C,2,FALSE)," ")</f>
        <v xml:space="preserve"> </v>
      </c>
      <c r="D56" s="54" t="str">
        <f>IFERROR(VLOOKUP(B56,Tableau[[Nom Prénom]:[Age]],3,FALSE)," ")</f>
        <v xml:space="preserve"> </v>
      </c>
      <c r="E56" s="59"/>
      <c r="F56" s="56" t="str">
        <f>IFERROR(VLOOKUP(B56,Tableau[[Nom Prénom]:[Age]],5,FALSE)," ")</f>
        <v xml:space="preserve"> </v>
      </c>
      <c r="G56" s="57"/>
      <c r="H56" s="210"/>
      <c r="I56" s="159"/>
      <c r="J56" s="159">
        <f>+Tableau39[[#This Row],[Ateliers]]+Tableau39[[#This Row],[Points]]</f>
        <v>0</v>
      </c>
      <c r="K56" s="160" t="s">
        <v>17</v>
      </c>
      <c r="L56" s="42" t="str">
        <f t="shared" si="9"/>
        <v xml:space="preserve"> </v>
      </c>
      <c r="M56" s="42">
        <f t="shared" si="12"/>
        <v>0</v>
      </c>
      <c r="N56" s="43" t="str">
        <f t="shared" si="10"/>
        <v xml:space="preserve"> </v>
      </c>
      <c r="O56" s="43">
        <f t="shared" si="13"/>
        <v>0</v>
      </c>
      <c r="P56" s="44">
        <f t="shared" si="11"/>
        <v>0</v>
      </c>
      <c r="Q56" s="44">
        <f t="shared" si="14"/>
        <v>1</v>
      </c>
    </row>
    <row r="57" spans="1:17">
      <c r="A57" s="54" t="str">
        <f>IFERROR(VLOOKUP(Tableau39[[#This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59" t="s">
        <v>167</v>
      </c>
      <c r="F57" s="56" t="str">
        <f>IFERROR(VLOOKUP(B57,Tableau[[Nom Prénom]:[Age]],5,FALSE)," ")</f>
        <v xml:space="preserve"> </v>
      </c>
      <c r="G57" s="57"/>
      <c r="H57" s="210"/>
      <c r="I57" s="159"/>
      <c r="J57" s="159">
        <f>+Tableau39[[#This Row],[Ateliers]]+Tableau39[[#This Row],[Points]]</f>
        <v>0</v>
      </c>
      <c r="K57" s="160" t="s">
        <v>17</v>
      </c>
      <c r="L57" s="42" t="str">
        <f t="shared" si="9"/>
        <v xml:space="preserve"> </v>
      </c>
      <c r="M57" s="45">
        <f t="shared" si="12"/>
        <v>0</v>
      </c>
      <c r="N57" s="43" t="str">
        <f t="shared" si="10"/>
        <v xml:space="preserve"> </v>
      </c>
      <c r="O57" s="43">
        <f t="shared" si="13"/>
        <v>0</v>
      </c>
      <c r="P57" s="44">
        <f t="shared" si="11"/>
        <v>0</v>
      </c>
      <c r="Q57" s="46">
        <f t="shared" si="14"/>
        <v>1</v>
      </c>
    </row>
    <row r="58" spans="1:17">
      <c r="A58" s="54" t="str">
        <f>IFERROR(VLOOKUP(Tableau39[[#This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63" t="s">
        <v>167</v>
      </c>
      <c r="F58" s="56" t="str">
        <f>IFERROR(VLOOKUP(B58,Tableau[[Nom Prénom]:[Age]],5,FALSE)," ")</f>
        <v xml:space="preserve"> </v>
      </c>
      <c r="G58" s="64"/>
      <c r="H58" s="210"/>
      <c r="I58" s="159"/>
      <c r="J58" s="159">
        <f>+Tableau39[[#This Row],[Ateliers]]+Tableau39[[#This Row],[Points]]</f>
        <v>0</v>
      </c>
      <c r="K58" s="160" t="s">
        <v>17</v>
      </c>
      <c r="L58" s="42" t="str">
        <f t="shared" si="9"/>
        <v xml:space="preserve"> </v>
      </c>
      <c r="M58" s="45">
        <f t="shared" si="12"/>
        <v>0</v>
      </c>
      <c r="N58" s="43" t="str">
        <f t="shared" si="10"/>
        <v xml:space="preserve"> </v>
      </c>
      <c r="O58" s="43">
        <f t="shared" si="13"/>
        <v>0</v>
      </c>
      <c r="P58" s="44">
        <f t="shared" si="11"/>
        <v>0</v>
      </c>
      <c r="Q58" s="46">
        <f t="shared" si="14"/>
        <v>1</v>
      </c>
    </row>
    <row r="59" spans="1:17">
      <c r="A59" s="54" t="str">
        <f>IFERROR(VLOOKUP(Tableau39[[#This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166</v>
      </c>
      <c r="F59" s="56" t="str">
        <f>IFERROR(VLOOKUP(B59,Tableau[[Nom Prénom]:[Age]],5,FALSE)," ")</f>
        <v xml:space="preserve"> </v>
      </c>
      <c r="G59" s="57"/>
      <c r="H59" s="210"/>
      <c r="I59" s="159"/>
      <c r="J59" s="159">
        <f>+Tableau39[[#This Row],[Ateliers]]+Tableau39[[#This Row],[Points]]</f>
        <v>0</v>
      </c>
      <c r="K59" s="160" t="s">
        <v>17</v>
      </c>
      <c r="L59" s="42" t="str">
        <f t="shared" si="9"/>
        <v xml:space="preserve"> </v>
      </c>
      <c r="M59" s="45">
        <f t="shared" si="12"/>
        <v>0</v>
      </c>
      <c r="N59" s="43" t="str">
        <f t="shared" si="10"/>
        <v xml:space="preserve"> </v>
      </c>
      <c r="O59" s="43">
        <f t="shared" si="13"/>
        <v>0</v>
      </c>
      <c r="P59" s="44">
        <f t="shared" si="11"/>
        <v>0</v>
      </c>
      <c r="Q59" s="46">
        <f t="shared" si="14"/>
        <v>1</v>
      </c>
    </row>
    <row r="60" spans="1:17">
      <c r="A60" s="54" t="str">
        <f>IFERROR(VLOOKUP(Tableau39[[#This Row],[Nom Prénom]],Tableau[[Nom Prénom]:[Age]],4,FALSE)," ")</f>
        <v xml:space="preserve"> </v>
      </c>
      <c r="B60" s="55"/>
      <c r="C60" s="69" t="str">
        <f>IFERROR(VLOOKUP(B60,'Liste joueur'!B:C,2,FALSE)," ")</f>
        <v xml:space="preserve"> </v>
      </c>
      <c r="D60" s="54" t="str">
        <f>IFERROR(VLOOKUP(B60,Tableau[[Nom Prénom]:[Age]],3,FALSE)," ")</f>
        <v xml:space="preserve"> </v>
      </c>
      <c r="E60" s="61"/>
      <c r="F60" s="56" t="str">
        <f>IFERROR(VLOOKUP(B60,Tableau[[Nom Prénom]:[Age]],5,FALSE)," ")</f>
        <v xml:space="preserve"> </v>
      </c>
      <c r="G60" s="57"/>
      <c r="H60" s="210"/>
      <c r="I60" s="159"/>
      <c r="J60" s="159">
        <f>+Tableau39[[#This Row],[Ateliers]]+Tableau39[[#This Row],[Points]]</f>
        <v>0</v>
      </c>
      <c r="K60" s="160" t="s">
        <v>17</v>
      </c>
      <c r="L60" s="42" t="str">
        <f t="shared" si="9"/>
        <v xml:space="preserve"> </v>
      </c>
      <c r="M60" s="42">
        <f t="shared" si="12"/>
        <v>0</v>
      </c>
      <c r="N60" s="43" t="str">
        <f t="shared" si="10"/>
        <v xml:space="preserve"> </v>
      </c>
      <c r="O60" s="43">
        <f t="shared" si="13"/>
        <v>0</v>
      </c>
      <c r="P60" s="44">
        <f t="shared" si="11"/>
        <v>0</v>
      </c>
      <c r="Q60" s="44">
        <f t="shared" si="14"/>
        <v>1</v>
      </c>
    </row>
    <row r="61" spans="1:17">
      <c r="A61" s="54" t="str">
        <f>IFERROR(VLOOKUP(Tableau39[[#This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59" t="s">
        <v>166</v>
      </c>
      <c r="F61" s="56" t="str">
        <f>IFERROR(VLOOKUP(B61,Tableau[[Nom Prénom]:[Age]],5,FALSE)," ")</f>
        <v xml:space="preserve"> </v>
      </c>
      <c r="G61" s="64"/>
      <c r="H61" s="210"/>
      <c r="I61" s="159"/>
      <c r="J61" s="159">
        <f>+Tableau39[[#This Row],[Ateliers]]+Tableau39[[#This Row],[Points]]</f>
        <v>0</v>
      </c>
      <c r="K61" s="160" t="s">
        <v>17</v>
      </c>
      <c r="L61" s="42" t="str">
        <f t="shared" si="9"/>
        <v xml:space="preserve"> </v>
      </c>
      <c r="M61" s="45">
        <f t="shared" si="12"/>
        <v>0</v>
      </c>
      <c r="N61" s="43" t="str">
        <f t="shared" si="10"/>
        <v xml:space="preserve"> </v>
      </c>
      <c r="O61" s="43">
        <f t="shared" si="13"/>
        <v>0</v>
      </c>
      <c r="P61" s="44">
        <f t="shared" si="11"/>
        <v>0</v>
      </c>
      <c r="Q61" s="46">
        <f t="shared" si="14"/>
        <v>1</v>
      </c>
    </row>
    <row r="62" spans="1:17">
      <c r="A62" s="54" t="str">
        <f>IFERROR(VLOOKUP(Tableau39[[#This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59" t="s">
        <v>167</v>
      </c>
      <c r="F62" s="56" t="str">
        <f>IFERROR(VLOOKUP(B62,Tableau[[Nom Prénom]:[Age]],5,FALSE)," ")</f>
        <v xml:space="preserve"> </v>
      </c>
      <c r="G62" s="64"/>
      <c r="H62" s="210"/>
      <c r="I62" s="159"/>
      <c r="J62" s="159">
        <f>+Tableau39[[#This Row],[Ateliers]]+Tableau39[[#This Row],[Points]]</f>
        <v>0</v>
      </c>
      <c r="K62" s="160" t="s">
        <v>17</v>
      </c>
      <c r="L62" s="42" t="str">
        <f t="shared" si="9"/>
        <v xml:space="preserve"> </v>
      </c>
      <c r="M62" s="42">
        <f t="shared" si="12"/>
        <v>0</v>
      </c>
      <c r="N62" s="43" t="str">
        <f t="shared" si="10"/>
        <v xml:space="preserve"> </v>
      </c>
      <c r="O62" s="43">
        <f t="shared" si="13"/>
        <v>0</v>
      </c>
      <c r="P62" s="44">
        <f t="shared" si="11"/>
        <v>0</v>
      </c>
      <c r="Q62" s="44">
        <f t="shared" si="14"/>
        <v>1</v>
      </c>
    </row>
    <row r="63" spans="1:17">
      <c r="A63" s="54" t="str">
        <f>IFERROR(VLOOKUP(Tableau39[[#This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59" t="s">
        <v>167</v>
      </c>
      <c r="F63" s="56" t="str">
        <f>IFERROR(VLOOKUP(B63,Tableau[[Nom Prénom]:[Age]],5,FALSE)," ")</f>
        <v xml:space="preserve"> </v>
      </c>
      <c r="G63" s="57"/>
      <c r="H63" s="210"/>
      <c r="I63" s="159"/>
      <c r="J63" s="159">
        <f>+Tableau39[[#This Row],[Ateliers]]+Tableau39[[#This Row],[Points]]</f>
        <v>0</v>
      </c>
      <c r="K63" s="160" t="s">
        <v>17</v>
      </c>
      <c r="L63" s="42" t="str">
        <f t="shared" si="9"/>
        <v xml:space="preserve"> </v>
      </c>
      <c r="M63" s="45">
        <f t="shared" si="12"/>
        <v>0</v>
      </c>
      <c r="N63" s="43" t="str">
        <f t="shared" si="10"/>
        <v xml:space="preserve"> </v>
      </c>
      <c r="O63" s="43">
        <f t="shared" si="13"/>
        <v>0</v>
      </c>
      <c r="P63" s="44">
        <f t="shared" si="11"/>
        <v>0</v>
      </c>
      <c r="Q63" s="46">
        <f t="shared" si="14"/>
        <v>1</v>
      </c>
    </row>
    <row r="64" spans="1:17">
      <c r="A64" s="54" t="str">
        <f>IFERROR(VLOOKUP(Tableau39[[#This Row],[Nom Prénom]],Tableau[[Nom Prénom]:[Age]],4,FALSE)," ")</f>
        <v xml:space="preserve"> </v>
      </c>
      <c r="B64" s="55"/>
      <c r="C64" s="62" t="str">
        <f>IFERROR(VLOOKUP(B64,'Liste joueur'!B:C,2,FALSE)," ")</f>
        <v xml:space="preserve"> </v>
      </c>
      <c r="D64" s="54" t="str">
        <f>IFERROR(VLOOKUP(B64,Tableau[[Nom Prénom]:[Age]],3,FALSE)," ")</f>
        <v xml:space="preserve"> </v>
      </c>
      <c r="E64" s="63"/>
      <c r="F64" s="56" t="str">
        <f>IFERROR(VLOOKUP(B64,Tableau[[Nom Prénom]:[Age]],5,FALSE)," ")</f>
        <v xml:space="preserve"> </v>
      </c>
      <c r="G64" s="57"/>
      <c r="H64" s="210"/>
      <c r="I64" s="159"/>
      <c r="J64" s="159">
        <f>+Tableau39[[#This Row],[Ateliers]]+Tableau39[[#This Row],[Points]]</f>
        <v>0</v>
      </c>
      <c r="K64" s="160" t="s">
        <v>17</v>
      </c>
      <c r="L64" s="42" t="str">
        <f t="shared" si="9"/>
        <v xml:space="preserve"> </v>
      </c>
      <c r="M64" s="42">
        <f t="shared" si="12"/>
        <v>0</v>
      </c>
      <c r="N64" s="43" t="str">
        <f t="shared" si="10"/>
        <v xml:space="preserve"> </v>
      </c>
      <c r="O64" s="43">
        <f t="shared" si="13"/>
        <v>0</v>
      </c>
      <c r="P64" s="44">
        <f t="shared" si="11"/>
        <v>0</v>
      </c>
      <c r="Q64" s="44">
        <f t="shared" si="14"/>
        <v>1</v>
      </c>
    </row>
    <row r="65" spans="1:17">
      <c r="A65" s="54" t="str">
        <f>IFERROR(VLOOKUP(Tableau39[[#This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3" t="s">
        <v>20</v>
      </c>
      <c r="F65" s="56" t="str">
        <f>IFERROR(VLOOKUP(B65,Tableau[[Nom Prénom]:[Age]],5,FALSE)," ")</f>
        <v xml:space="preserve"> </v>
      </c>
      <c r="G65" s="57"/>
      <c r="H65" s="210"/>
      <c r="I65" s="159"/>
      <c r="J65" s="159">
        <f>+Tableau39[[#This Row],[Ateliers]]+Tableau39[[#This Row],[Points]]</f>
        <v>0</v>
      </c>
      <c r="K65" s="160" t="s">
        <v>17</v>
      </c>
      <c r="L65" s="42" t="str">
        <f t="shared" si="9"/>
        <v xml:space="preserve"> </v>
      </c>
      <c r="M65" s="45">
        <f t="shared" si="12"/>
        <v>0</v>
      </c>
      <c r="N65" s="43" t="str">
        <f t="shared" si="10"/>
        <v xml:space="preserve"> </v>
      </c>
      <c r="O65" s="43">
        <f t="shared" si="13"/>
        <v>0</v>
      </c>
      <c r="P65" s="44">
        <f t="shared" si="11"/>
        <v>0</v>
      </c>
      <c r="Q65" s="46">
        <f t="shared" si="14"/>
        <v>1</v>
      </c>
    </row>
    <row r="66" spans="1:17">
      <c r="A66" s="54" t="str">
        <f>IFERROR(VLOOKUP(Tableau39[[#This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59" t="s">
        <v>20</v>
      </c>
      <c r="F66" s="56" t="str">
        <f>IFERROR(VLOOKUP(B66,Tableau[[Nom Prénom]:[Age]],5,FALSE)," ")</f>
        <v xml:space="preserve"> </v>
      </c>
      <c r="G66" s="57"/>
      <c r="H66" s="210"/>
      <c r="I66" s="159"/>
      <c r="J66" s="159">
        <f>+Tableau39[[#This Row],[Ateliers]]+Tableau39[[#This Row],[Points]]</f>
        <v>0</v>
      </c>
      <c r="K66" s="160" t="s">
        <v>17</v>
      </c>
      <c r="L66" s="42" t="str">
        <f t="shared" ref="L66:L73" si="15">IF(IF(K66="9 TE",1,0)=1,SUM(H66:I66)," ")</f>
        <v xml:space="preserve"> </v>
      </c>
      <c r="M66" s="45">
        <f t="shared" si="12"/>
        <v>0</v>
      </c>
      <c r="N66" s="43" t="str">
        <f t="shared" ref="N66:N73" si="16">IF(IF(K66="9 TD",1,0)=1,SUM(H66:I66)," ")</f>
        <v xml:space="preserve"> </v>
      </c>
      <c r="O66" s="43">
        <f t="shared" si="13"/>
        <v>0</v>
      </c>
      <c r="P66" s="44">
        <f t="shared" ref="P66:P73" si="17">IF(IF(K66="18 T",1,0)=1,H66," ")</f>
        <v>0</v>
      </c>
      <c r="Q66" s="46">
        <f t="shared" si="14"/>
        <v>1</v>
      </c>
    </row>
    <row r="67" spans="1:17">
      <c r="A67" s="54" t="str">
        <f>IFERROR(VLOOKUP(Tableau39[[#This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63" t="s">
        <v>166</v>
      </c>
      <c r="F67" s="56" t="str">
        <f>IFERROR(VLOOKUP(B67,Tableau[[Nom Prénom]:[Age]],5,FALSE)," ")</f>
        <v xml:space="preserve"> </v>
      </c>
      <c r="G67" s="57"/>
      <c r="H67" s="210"/>
      <c r="I67" s="159"/>
      <c r="J67" s="159">
        <f>+Tableau39[[#This Row],[Ateliers]]+Tableau39[[#This Row],[Points]]</f>
        <v>0</v>
      </c>
      <c r="K67" s="160" t="s">
        <v>17</v>
      </c>
      <c r="L67" s="42" t="str">
        <f t="shared" si="15"/>
        <v xml:space="preserve"> </v>
      </c>
      <c r="M67" s="42">
        <f t="shared" si="12"/>
        <v>0</v>
      </c>
      <c r="N67" s="43" t="str">
        <f t="shared" si="16"/>
        <v xml:space="preserve"> </v>
      </c>
      <c r="O67" s="43">
        <f t="shared" si="13"/>
        <v>0</v>
      </c>
      <c r="P67" s="44">
        <f t="shared" si="17"/>
        <v>0</v>
      </c>
      <c r="Q67" s="44">
        <f t="shared" si="14"/>
        <v>1</v>
      </c>
    </row>
    <row r="68" spans="1:17">
      <c r="A68" s="54" t="str">
        <f>IFERROR(VLOOKUP(Tableau39[[#This Row],[Nom Prénom]],Tableau[[Nom Prénom]:[Age]],4,FALSE)," ")</f>
        <v xml:space="preserve"> </v>
      </c>
      <c r="B68" s="55"/>
      <c r="C68" s="54" t="str">
        <f>IFERROR(VLOOKUP(B68,Tableau[[Nom Prénom]:[Age]],2,FALSE)," ")</f>
        <v xml:space="preserve"> </v>
      </c>
      <c r="D68" s="54" t="str">
        <f>IFERROR(VLOOKUP(B68,Tableau[[Nom Prénom]:[Age]],3,FALSE)," ")</f>
        <v xml:space="preserve"> </v>
      </c>
      <c r="E68" s="61" t="s">
        <v>167</v>
      </c>
      <c r="F68" s="56" t="str">
        <f>IFERROR(VLOOKUP(B68,Tableau[[Nom Prénom]:[Age]],5,FALSE)," ")</f>
        <v xml:space="preserve"> </v>
      </c>
      <c r="G68" s="57"/>
      <c r="H68" s="210"/>
      <c r="I68" s="159"/>
      <c r="J68" s="159">
        <f>+Tableau39[[#This Row],[Ateliers]]+Tableau39[[#This Row],[Points]]</f>
        <v>0</v>
      </c>
      <c r="K68" s="160" t="s">
        <v>17</v>
      </c>
      <c r="L68" s="42" t="str">
        <f t="shared" si="15"/>
        <v xml:space="preserve"> </v>
      </c>
      <c r="M68" s="45">
        <f t="shared" si="12"/>
        <v>0</v>
      </c>
      <c r="N68" s="43" t="str">
        <f t="shared" si="16"/>
        <v xml:space="preserve"> </v>
      </c>
      <c r="O68" s="43">
        <f t="shared" si="13"/>
        <v>0</v>
      </c>
      <c r="P68" s="44">
        <f t="shared" si="17"/>
        <v>0</v>
      </c>
      <c r="Q68" s="46">
        <f t="shared" si="14"/>
        <v>1</v>
      </c>
    </row>
    <row r="69" spans="1:17">
      <c r="A69" s="54" t="str">
        <f>IFERROR(VLOOKUP(Tableau39[[#This Row],[Nom Prénom]],Tableau[[Nom Prénom]:[Age]],4,FALSE)," ")</f>
        <v xml:space="preserve"> </v>
      </c>
      <c r="B69" s="55"/>
      <c r="C69" s="54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59" t="s">
        <v>20</v>
      </c>
      <c r="F69" s="56" t="str">
        <f>IFERROR(VLOOKUP(B69,Tableau[[Nom Prénom]:[Age]],5,FALSE)," ")</f>
        <v xml:space="preserve"> </v>
      </c>
      <c r="G69" s="64"/>
      <c r="H69" s="210"/>
      <c r="I69" s="159"/>
      <c r="J69" s="159">
        <f>+Tableau39[[#This Row],[Ateliers]]+Tableau39[[#This Row],[Points]]</f>
        <v>0</v>
      </c>
      <c r="K69" s="160" t="s">
        <v>17</v>
      </c>
      <c r="L69" s="42" t="str">
        <f t="shared" si="15"/>
        <v xml:space="preserve"> </v>
      </c>
      <c r="M69" s="45">
        <f t="shared" si="12"/>
        <v>0</v>
      </c>
      <c r="N69" s="43" t="str">
        <f t="shared" si="16"/>
        <v xml:space="preserve"> </v>
      </c>
      <c r="O69" s="43">
        <f t="shared" si="13"/>
        <v>0</v>
      </c>
      <c r="P69" s="44">
        <f t="shared" si="17"/>
        <v>0</v>
      </c>
      <c r="Q69" s="46">
        <f t="shared" si="14"/>
        <v>1</v>
      </c>
    </row>
    <row r="70" spans="1:17">
      <c r="A70" s="54" t="str">
        <f>IFERROR(VLOOKUP(Tableau39[[#This Row],[Nom Prénom]],Tableau[[Nom Prénom]:[Age]],4,FALSE)," ")</f>
        <v xml:space="preserve"> </v>
      </c>
      <c r="B70" s="55"/>
      <c r="C70" s="54" t="str">
        <f>IFERROR(VLOOKUP(B70,Tableau[[Nom Prénom]:[Age]],2,FALSE)," ")</f>
        <v xml:space="preserve"> </v>
      </c>
      <c r="D70" s="54" t="str">
        <f>IFERROR(VLOOKUP(B70,Tableau[[Nom Prénom]:[Age]],3,FALSE)," ")</f>
        <v xml:space="preserve"> </v>
      </c>
      <c r="E70" s="63" t="s">
        <v>167</v>
      </c>
      <c r="F70" s="56" t="str">
        <f>IFERROR(VLOOKUP(B70,Tableau[[Nom Prénom]:[Age]],5,FALSE)," ")</f>
        <v xml:space="preserve"> </v>
      </c>
      <c r="G70" s="64"/>
      <c r="H70" s="210"/>
      <c r="I70" s="159"/>
      <c r="J70" s="159">
        <f>+Tableau39[[#This Row],[Ateliers]]+Tableau39[[#This Row],[Points]]</f>
        <v>0</v>
      </c>
      <c r="K70" s="160" t="s">
        <v>17</v>
      </c>
      <c r="L70" s="42" t="str">
        <f t="shared" si="15"/>
        <v xml:space="preserve"> </v>
      </c>
      <c r="M70" s="45">
        <f t="shared" si="12"/>
        <v>0</v>
      </c>
      <c r="N70" s="43" t="str">
        <f t="shared" si="16"/>
        <v xml:space="preserve"> </v>
      </c>
      <c r="O70" s="43">
        <f t="shared" si="13"/>
        <v>0</v>
      </c>
      <c r="P70" s="44">
        <f t="shared" si="17"/>
        <v>0</v>
      </c>
      <c r="Q70" s="46">
        <f t="shared" si="14"/>
        <v>1</v>
      </c>
    </row>
    <row r="71" spans="1:17">
      <c r="A71" s="54" t="str">
        <f>IFERROR(VLOOKUP(Tableau39[[#This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210"/>
      <c r="I71" s="205"/>
      <c r="J71" s="159">
        <f>+Tableau39[[#This Row],[Ateliers]]+Tableau39[[#This Row],[Points]]</f>
        <v>0</v>
      </c>
      <c r="K71" s="160" t="s">
        <v>17</v>
      </c>
      <c r="L71" s="42" t="str">
        <f t="shared" si="15"/>
        <v xml:space="preserve"> </v>
      </c>
      <c r="M71" s="42">
        <f t="shared" si="12"/>
        <v>0</v>
      </c>
      <c r="N71" s="43" t="str">
        <f t="shared" si="16"/>
        <v xml:space="preserve"> </v>
      </c>
      <c r="O71" s="43">
        <f t="shared" si="13"/>
        <v>0</v>
      </c>
      <c r="P71" s="44">
        <f t="shared" si="17"/>
        <v>0</v>
      </c>
      <c r="Q71" s="44">
        <f t="shared" si="14"/>
        <v>1</v>
      </c>
    </row>
    <row r="72" spans="1:17">
      <c r="A72" s="54" t="str">
        <f>IFERROR(VLOOKUP(Tableau39[[#This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210"/>
      <c r="I72" s="159"/>
      <c r="J72" s="159">
        <f>+Tableau39[[#This Row],[Ateliers]]+Tableau39[[#This Row],[Points]]</f>
        <v>0</v>
      </c>
      <c r="K72" s="160" t="s">
        <v>17</v>
      </c>
      <c r="L72" s="42" t="str">
        <f t="shared" si="15"/>
        <v xml:space="preserve"> </v>
      </c>
      <c r="M72" s="45">
        <f t="shared" si="12"/>
        <v>0</v>
      </c>
      <c r="N72" s="43" t="str">
        <f t="shared" si="16"/>
        <v xml:space="preserve"> </v>
      </c>
      <c r="O72" s="43">
        <f t="shared" si="13"/>
        <v>0</v>
      </c>
      <c r="P72" s="44">
        <f t="shared" si="17"/>
        <v>0</v>
      </c>
      <c r="Q72" s="46">
        <f t="shared" si="14"/>
        <v>1</v>
      </c>
    </row>
    <row r="73" spans="1:17">
      <c r="A73" s="54" t="str">
        <f>IFERROR(VLOOKUP(Tableau39[[#This Row],[Nom Prénom]],Tableau[[Nom Prénom]:[Age]],4,FALSE)," ")</f>
        <v xml:space="preserve"> </v>
      </c>
      <c r="B73" s="55"/>
      <c r="C73" s="54" t="str">
        <f>IFERROR(VLOOKUP(B73,Tableau[[Nom Prénom]:[Age]],2,FALSE)," ")</f>
        <v xml:space="preserve"> </v>
      </c>
      <c r="D73" s="54" t="str">
        <f>IFERROR(VLOOKUP(B73,Tableau[[Nom Prénom]:[Age]],3,FALSE)," ")</f>
        <v xml:space="preserve"> </v>
      </c>
      <c r="E73" s="63" t="s">
        <v>167</v>
      </c>
      <c r="F73" s="56" t="str">
        <f>IFERROR(VLOOKUP(B73,Tableau[[Nom Prénom]:[Age]],5,FALSE)," ")</f>
        <v xml:space="preserve"> </v>
      </c>
      <c r="G73" s="64"/>
      <c r="H73" s="159"/>
      <c r="I73" s="159"/>
      <c r="J73" s="159">
        <f>+Tableau39[[#This Row],[Ateliers]]+Tableau39[[#This Row],[Points]]</f>
        <v>0</v>
      </c>
      <c r="K73" s="160"/>
      <c r="L73" s="42" t="str">
        <f t="shared" si="15"/>
        <v xml:space="preserve"> </v>
      </c>
      <c r="M73" s="42">
        <f t="shared" si="12"/>
        <v>0</v>
      </c>
      <c r="N73" s="43" t="str">
        <f t="shared" si="16"/>
        <v xml:space="preserve"> </v>
      </c>
      <c r="O73" s="43">
        <f t="shared" si="13"/>
        <v>0</v>
      </c>
      <c r="P73" s="44" t="str">
        <f t="shared" si="17"/>
        <v xml:space="preserve"> </v>
      </c>
      <c r="Q73" s="44">
        <f t="shared" si="14"/>
        <v>0</v>
      </c>
    </row>
    <row r="74" spans="1:17">
      <c r="A74" s="54" t="str">
        <f>IFERROR(VLOOKUP(Tableau39[[#This Row],[Nom Prénom]],Tableau[[Nom Prénom]:[Age]],4,FALSE)," ")</f>
        <v xml:space="preserve"> </v>
      </c>
      <c r="B74" s="55"/>
      <c r="C74" s="65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61"/>
      <c r="F74" s="56" t="str">
        <f>IFERROR(VLOOKUP(B74,Tableau[[Nom Prénom]:[Age]],5,FALSE)," ")</f>
        <v xml:space="preserve"> </v>
      </c>
      <c r="G74" s="57"/>
      <c r="H74" s="159"/>
      <c r="I74" s="159"/>
      <c r="J74" s="159">
        <f>+Tableau39[[#This Row],[Ateliers]]+Tableau39[[#This Row],[Points]]</f>
        <v>0</v>
      </c>
      <c r="K74" s="160"/>
      <c r="L74" s="42" t="str">
        <f t="shared" ref="L74:L80" si="18">IF(IF(K74="9 TE",1,0)=1,SUM(H74:I74)," ")</f>
        <v xml:space="preserve"> </v>
      </c>
      <c r="M74" s="45">
        <f t="shared" si="12"/>
        <v>0</v>
      </c>
      <c r="N74" s="43" t="str">
        <f t="shared" ref="N74:N84" si="19">IF(IF(K74="9 TD",1,0)=1,SUM(H74:I74)," ")</f>
        <v xml:space="preserve"> </v>
      </c>
      <c r="O74" s="43">
        <f t="shared" si="13"/>
        <v>0</v>
      </c>
      <c r="P74" s="44" t="str">
        <f t="shared" ref="P74:P130" si="20">IF(IF(K74="18 T",1,0)=1,H74," ")</f>
        <v xml:space="preserve"> </v>
      </c>
      <c r="Q74" s="46">
        <f t="shared" si="14"/>
        <v>0</v>
      </c>
    </row>
    <row r="75" spans="1:17">
      <c r="A75" s="54" t="str">
        <f>IFERROR(VLOOKUP(Tableau39[[#This Row],[Nom Prénom]],Tableau[[Nom Prénom]:[Age]],4,FALSE)," ")</f>
        <v xml:space="preserve"> </v>
      </c>
      <c r="B75" s="55"/>
      <c r="C75" s="54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59"/>
      <c r="F75" s="56" t="str">
        <f>IFERROR(VLOOKUP(B75,Tableau[[Nom Prénom]:[Age]],5,FALSE)," ")</f>
        <v xml:space="preserve"> </v>
      </c>
      <c r="G75" s="57"/>
      <c r="H75" s="159"/>
      <c r="I75" s="159"/>
      <c r="J75" s="159">
        <f>+Tableau39[[#This Row],[Ateliers]]+Tableau39[[#This Row],[Points]]</f>
        <v>0</v>
      </c>
      <c r="K75" s="161"/>
      <c r="L75" s="42" t="str">
        <f t="shared" si="18"/>
        <v xml:space="preserve"> </v>
      </c>
      <c r="M75" s="45">
        <f t="shared" ref="M75:M84" si="21">IFERROR((RANK(IF(IF(K75="9 TE",1,0)=1,H75," "),L:L,0)),0)</f>
        <v>0</v>
      </c>
      <c r="N75" s="43" t="str">
        <f t="shared" si="19"/>
        <v xml:space="preserve"> </v>
      </c>
      <c r="O75" s="43">
        <f t="shared" ref="O75:O84" si="22">IFERROR((RANK(IF(IF(K75="9 TD",1,0)=1,H75," "),N:N,0)),0)</f>
        <v>0</v>
      </c>
      <c r="P75" s="44" t="str">
        <f t="shared" si="20"/>
        <v xml:space="preserve"> </v>
      </c>
      <c r="Q75" s="46">
        <f t="shared" ref="Q75:Q84" si="23">IFERROR((RANK(IF(IF(K75="18 T",1,0)=1,H75," "),P:P,0)),0)</f>
        <v>0</v>
      </c>
    </row>
    <row r="76" spans="1:17">
      <c r="A76" s="54" t="str">
        <f>IFERROR(VLOOKUP(Tableau39[[#This Row],[Nom Prénom]],Tableau[[Nom Prénom]:[Age]],4,FALSE)," ")</f>
        <v xml:space="preserve"> </v>
      </c>
      <c r="B76" s="55"/>
      <c r="C76" s="67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3"/>
      <c r="F76" s="56" t="str">
        <f>IFERROR(VLOOKUP(B76,Tableau[[Nom Prénom]:[Age]],5,FALSE)," ")</f>
        <v xml:space="preserve"> </v>
      </c>
      <c r="G76" s="57"/>
      <c r="H76" s="159"/>
      <c r="I76" s="159"/>
      <c r="J76" s="159">
        <f>+Tableau39[[#This Row],[Ateliers]]+Tableau39[[#This Row],[Points]]</f>
        <v>0</v>
      </c>
      <c r="K76" s="161"/>
      <c r="L76" s="42" t="str">
        <f t="shared" si="18"/>
        <v xml:space="preserve"> </v>
      </c>
      <c r="M76" s="45">
        <f t="shared" si="21"/>
        <v>0</v>
      </c>
      <c r="N76" s="43" t="str">
        <f t="shared" si="19"/>
        <v xml:space="preserve"> </v>
      </c>
      <c r="O76" s="43">
        <f t="shared" si="22"/>
        <v>0</v>
      </c>
      <c r="P76" s="44" t="str">
        <f t="shared" si="20"/>
        <v xml:space="preserve"> </v>
      </c>
      <c r="Q76" s="46">
        <f t="shared" si="23"/>
        <v>0</v>
      </c>
    </row>
    <row r="77" spans="1:17">
      <c r="A77" s="54" t="str">
        <f>IFERROR(VLOOKUP(Tableau39[[#This Row],[Nom Prénom]],Tableau[[Nom Prénom]:[Age]],4,FALSE)," ")</f>
        <v xml:space="preserve"> </v>
      </c>
      <c r="B77" s="55"/>
      <c r="C77" s="68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61"/>
      <c r="F77" s="56" t="str">
        <f>IFERROR(VLOOKUP(B77,Tableau[[Nom Prénom]:[Age]],5,FALSE)," ")</f>
        <v xml:space="preserve"> </v>
      </c>
      <c r="G77" s="57"/>
      <c r="H77" s="159"/>
      <c r="I77" s="159"/>
      <c r="J77" s="159">
        <f>+Tableau39[[#This Row],[Ateliers]]+Tableau39[[#This Row],[Points]]</f>
        <v>0</v>
      </c>
      <c r="K77" s="160"/>
      <c r="L77" s="42" t="str">
        <f t="shared" si="18"/>
        <v xml:space="preserve"> </v>
      </c>
      <c r="M77" s="42">
        <f t="shared" si="21"/>
        <v>0</v>
      </c>
      <c r="N77" s="43" t="str">
        <f t="shared" si="19"/>
        <v xml:space="preserve"> </v>
      </c>
      <c r="O77" s="43">
        <f t="shared" si="22"/>
        <v>0</v>
      </c>
      <c r="P77" s="44" t="str">
        <f t="shared" si="20"/>
        <v xml:space="preserve"> </v>
      </c>
      <c r="Q77" s="44">
        <f t="shared" si="23"/>
        <v>0</v>
      </c>
    </row>
    <row r="78" spans="1:17">
      <c r="A78" s="54" t="str">
        <f>IFERROR(VLOOKUP(Tableau39[[#This Row],[Nom Prénom]],Tableau[[Nom Prénom]:[Age]],4,FALSE)," ")</f>
        <v xml:space="preserve"> </v>
      </c>
      <c r="B78" s="55"/>
      <c r="C78" s="54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59"/>
      <c r="F78" s="56" t="str">
        <f>IFERROR(VLOOKUP(B78,Tableau[[Nom Prénom]:[Age]],5,FALSE)," ")</f>
        <v xml:space="preserve"> </v>
      </c>
      <c r="G78" s="57"/>
      <c r="H78" s="159"/>
      <c r="I78" s="159"/>
      <c r="J78" s="159">
        <f>+Tableau39[[#This Row],[Ateliers]]+Tableau39[[#This Row],[Points]]</f>
        <v>0</v>
      </c>
      <c r="K78" s="161"/>
      <c r="L78" s="42" t="str">
        <f t="shared" si="18"/>
        <v xml:space="preserve"> </v>
      </c>
      <c r="M78" s="45">
        <f t="shared" si="21"/>
        <v>0</v>
      </c>
      <c r="N78" s="43" t="str">
        <f t="shared" si="19"/>
        <v xml:space="preserve"> </v>
      </c>
      <c r="O78" s="43">
        <f t="shared" si="22"/>
        <v>0</v>
      </c>
      <c r="P78" s="44" t="str">
        <f t="shared" si="20"/>
        <v xml:space="preserve"> </v>
      </c>
      <c r="Q78" s="46">
        <f t="shared" si="23"/>
        <v>0</v>
      </c>
    </row>
    <row r="79" spans="1:17">
      <c r="A79" s="54" t="str">
        <f>IFERROR(VLOOKUP(Tableau39[[#This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1"/>
      <c r="F79" s="56" t="str">
        <f>IFERROR(VLOOKUP(B79,Tableau[[Nom Prénom]:[Age]],5,FALSE)," ")</f>
        <v xml:space="preserve"> </v>
      </c>
      <c r="G79" s="57"/>
      <c r="H79" s="159"/>
      <c r="I79" s="159"/>
      <c r="J79" s="159">
        <f>+Tableau39[[#This Row],[Ateliers]]+Tableau39[[#This Row],[Points]]</f>
        <v>0</v>
      </c>
      <c r="K79" s="160"/>
      <c r="L79" s="42" t="str">
        <f t="shared" si="18"/>
        <v xml:space="preserve"> </v>
      </c>
      <c r="M79" s="45">
        <f t="shared" si="21"/>
        <v>0</v>
      </c>
      <c r="N79" s="43" t="str">
        <f t="shared" si="19"/>
        <v xml:space="preserve"> </v>
      </c>
      <c r="O79" s="43">
        <f t="shared" si="22"/>
        <v>0</v>
      </c>
      <c r="P79" s="44" t="str">
        <f t="shared" si="20"/>
        <v xml:space="preserve"> </v>
      </c>
      <c r="Q79" s="46">
        <f t="shared" si="23"/>
        <v>0</v>
      </c>
    </row>
    <row r="80" spans="1:17">
      <c r="A80" s="54" t="str">
        <f>IFERROR(VLOOKUP(Tableau39[[#This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64"/>
      <c r="H80" s="159"/>
      <c r="I80" s="159"/>
      <c r="J80" s="159">
        <f>+Tableau39[[#This Row],[Ateliers]]+Tableau39[[#This Row],[Points]]</f>
        <v>0</v>
      </c>
      <c r="K80" s="161"/>
      <c r="L80" s="42" t="str">
        <f t="shared" si="18"/>
        <v xml:space="preserve"> </v>
      </c>
      <c r="M80" s="45">
        <f t="shared" si="21"/>
        <v>0</v>
      </c>
      <c r="N80" s="43" t="str">
        <f t="shared" si="19"/>
        <v xml:space="preserve"> </v>
      </c>
      <c r="O80" s="43">
        <f t="shared" si="22"/>
        <v>0</v>
      </c>
      <c r="P80" s="44" t="str">
        <f t="shared" si="20"/>
        <v xml:space="preserve"> </v>
      </c>
      <c r="Q80" s="46">
        <f t="shared" si="23"/>
        <v>0</v>
      </c>
    </row>
    <row r="81" spans="1:17">
      <c r="A81" s="54" t="str">
        <f>IFERROR(VLOOKUP(Tableau39[[#This Row],[Nom Prénom]],Tableau[[Nom Prénom]:[Age]],4,FALSE)," ")</f>
        <v xml:space="preserve"> </v>
      </c>
      <c r="B81" s="55"/>
      <c r="C81" s="66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63"/>
      <c r="F81" s="56" t="str">
        <f>IFERROR(VLOOKUP(B81,Tableau[[Nom Prénom]:[Age]],5,FALSE)," ")</f>
        <v xml:space="preserve"> </v>
      </c>
      <c r="G81" s="57"/>
      <c r="H81" s="159"/>
      <c r="I81" s="159"/>
      <c r="J81" s="159">
        <f>+Tableau39[[#This Row],[Ateliers]]+Tableau39[[#This Row],[Points]]</f>
        <v>0</v>
      </c>
      <c r="K81" s="161"/>
      <c r="L81" s="154"/>
      <c r="M81" s="45">
        <f t="shared" si="21"/>
        <v>0</v>
      </c>
      <c r="N81" s="43" t="str">
        <f t="shared" si="19"/>
        <v xml:space="preserve"> </v>
      </c>
      <c r="O81" s="43">
        <f t="shared" si="22"/>
        <v>0</v>
      </c>
      <c r="P81" s="44" t="str">
        <f t="shared" si="20"/>
        <v xml:space="preserve"> </v>
      </c>
      <c r="Q81" s="46">
        <f t="shared" si="23"/>
        <v>0</v>
      </c>
    </row>
    <row r="82" spans="1:17">
      <c r="A82" s="54" t="str">
        <f>IFERROR(VLOOKUP(Tableau39[[#This Row],[Nom Prénom]],Tableau[[Nom Prénom]:[Age]],4,FALSE)," ")</f>
        <v xml:space="preserve"> </v>
      </c>
      <c r="B82" s="55"/>
      <c r="C82" s="54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59"/>
      <c r="F82" s="56" t="str">
        <f>IFERROR(VLOOKUP(B82,Tableau[[Nom Prénom]:[Age]],5,FALSE)," ")</f>
        <v xml:space="preserve"> </v>
      </c>
      <c r="G82" s="57"/>
      <c r="H82" s="159"/>
      <c r="I82" s="159"/>
      <c r="J82" s="159">
        <f>+Tableau39[[#This Row],[Ateliers]]+Tableau39[[#This Row],[Points]]</f>
        <v>0</v>
      </c>
      <c r="K82" s="161"/>
      <c r="L82" s="47"/>
      <c r="M82" s="45">
        <f t="shared" si="21"/>
        <v>0</v>
      </c>
      <c r="N82" s="43" t="str">
        <f t="shared" si="19"/>
        <v xml:space="preserve"> </v>
      </c>
      <c r="O82" s="43">
        <f t="shared" si="22"/>
        <v>0</v>
      </c>
      <c r="P82" s="44" t="str">
        <f t="shared" si="20"/>
        <v xml:space="preserve"> </v>
      </c>
      <c r="Q82" s="46">
        <f t="shared" si="23"/>
        <v>0</v>
      </c>
    </row>
    <row r="83" spans="1:17">
      <c r="A83" s="54" t="str">
        <f>IFERROR(VLOOKUP(Tableau39[[#This Row],[Nom Prénom]],Tableau[[Nom Prénom]:[Age]],4,FALSE)," ")</f>
        <v xml:space="preserve"> </v>
      </c>
      <c r="B83" s="55"/>
      <c r="C83" s="62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59">
        <f>+Tableau39[[#This Row],[Ateliers]]+Tableau39[[#This Row],[Points]]</f>
        <v>0</v>
      </c>
      <c r="K83" s="161"/>
      <c r="L83" s="47"/>
      <c r="M83" s="45">
        <f t="shared" si="21"/>
        <v>0</v>
      </c>
      <c r="N83" s="43" t="str">
        <f t="shared" si="19"/>
        <v xml:space="preserve"> </v>
      </c>
      <c r="O83" s="43">
        <f t="shared" si="22"/>
        <v>0</v>
      </c>
      <c r="P83" s="44" t="str">
        <f t="shared" si="20"/>
        <v xml:space="preserve"> </v>
      </c>
      <c r="Q83" s="46">
        <f t="shared" si="23"/>
        <v>0</v>
      </c>
    </row>
    <row r="84" spans="1:17">
      <c r="A84" s="54" t="str">
        <f>IFERROR(VLOOKUP(Tableau39[[#This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59">
        <f>+Tableau39[[#This Row],[Ateliers]]+Tableau39[[#This Row],[Points]]</f>
        <v>0</v>
      </c>
      <c r="K84" s="161"/>
      <c r="L84" s="47"/>
      <c r="M84" s="45">
        <f t="shared" si="21"/>
        <v>0</v>
      </c>
      <c r="N84" s="43" t="str">
        <f t="shared" si="19"/>
        <v xml:space="preserve"> </v>
      </c>
      <c r="O84" s="43">
        <f t="shared" si="22"/>
        <v>0</v>
      </c>
      <c r="P84" s="44" t="str">
        <f t="shared" si="20"/>
        <v xml:space="preserve"> </v>
      </c>
      <c r="Q84" s="46">
        <f t="shared" si="23"/>
        <v>0</v>
      </c>
    </row>
    <row r="85" spans="1:17">
      <c r="A85" s="54" t="str">
        <f>IFERROR(VLOOKUP(Tableau39[[#This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59"/>
      <c r="I85" s="159"/>
      <c r="J85" s="159">
        <f>+Tableau39[[#This Row],[Ateliers]]+Tableau39[[#This Row],[Points]]</f>
        <v>0</v>
      </c>
      <c r="K85" s="161"/>
      <c r="L85" s="47"/>
      <c r="M85" s="94"/>
      <c r="N85" s="47"/>
      <c r="O85" s="47"/>
      <c r="P85" s="44" t="str">
        <f t="shared" si="20"/>
        <v xml:space="preserve"> </v>
      </c>
      <c r="Q85" s="48"/>
    </row>
    <row r="86" spans="1:17">
      <c r="A86" s="54" t="str">
        <f>IFERROR(VLOOKUP(Tableau39[[#This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84"/>
      <c r="I86" s="184"/>
      <c r="J86" s="184">
        <f>+Tableau39[[#This Row],[Ateliers]]+Tableau39[[#This Row],[Points]]</f>
        <v>0</v>
      </c>
      <c r="K86" s="161"/>
      <c r="L86" s="47"/>
      <c r="M86" s="94"/>
      <c r="N86" s="47"/>
      <c r="O86" s="47"/>
      <c r="P86" s="44" t="str">
        <f t="shared" si="20"/>
        <v xml:space="preserve"> </v>
      </c>
      <c r="Q86" s="48"/>
    </row>
    <row r="87" spans="1:17">
      <c r="A87" s="54" t="str">
        <f>IFERROR(VLOOKUP(Tableau39[[#This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59">
        <f>+Tableau39[[#This Row],[Ateliers]]+Tableau39[[#This Row],[Points]]</f>
        <v>0</v>
      </c>
      <c r="K87" s="161"/>
      <c r="L87" s="47"/>
      <c r="M87" s="94"/>
      <c r="N87" s="47"/>
      <c r="O87" s="47"/>
      <c r="P87" s="44" t="str">
        <f t="shared" si="20"/>
        <v xml:space="preserve"> </v>
      </c>
      <c r="Q87" s="48"/>
    </row>
    <row r="88" spans="1:17">
      <c r="A88" s="54" t="str">
        <f>IFERROR(VLOOKUP(Tableau39[[#This Row],[Nom Prénom]],Tableau[[Nom Prénom]:[Age]],4,FALSE)," ")</f>
        <v xml:space="preserve"> </v>
      </c>
      <c r="B88" s="55"/>
      <c r="C88" s="68" t="str">
        <f>IFERROR(VLOOKUP(B88,'Liste joueur'!B:C,2,FALSE)," ")</f>
        <v xml:space="preserve"> </v>
      </c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159"/>
      <c r="I88" s="159"/>
      <c r="J88" s="159">
        <f>+Tableau39[[#This Row],[Ateliers]]+Tableau39[[#This Row],[Points]]</f>
        <v>0</v>
      </c>
      <c r="K88" s="161"/>
      <c r="L88" s="47"/>
      <c r="M88" s="94"/>
      <c r="N88" s="47"/>
      <c r="O88" s="47"/>
      <c r="P88" s="44" t="str">
        <f t="shared" si="20"/>
        <v xml:space="preserve"> </v>
      </c>
      <c r="Q88" s="48"/>
    </row>
    <row r="89" spans="1:17">
      <c r="A89" s="54" t="str">
        <f>IFERROR(VLOOKUP(Tableau39[[#This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58">
        <f>+Tableau39[[#This Row],[Ateliers]]+Tableau39[[#This Row],[Points]]</f>
        <v>0</v>
      </c>
      <c r="K89" s="161"/>
      <c r="L89" s="47"/>
      <c r="M89" s="94"/>
      <c r="N89" s="47"/>
      <c r="O89" s="47"/>
      <c r="P89" s="44" t="str">
        <f t="shared" si="20"/>
        <v xml:space="preserve"> </v>
      </c>
      <c r="Q89" s="48"/>
    </row>
    <row r="90" spans="1:17">
      <c r="A90" s="54" t="str">
        <f>IFERROR(VLOOKUP(Tableau39[[#This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58">
        <f>+Tableau39[[#This Row],[Ateliers]]+Tableau39[[#This Row],[Points]]</f>
        <v>0</v>
      </c>
      <c r="K90" s="161"/>
      <c r="L90" s="47"/>
      <c r="M90" s="94"/>
      <c r="N90" s="47"/>
      <c r="O90" s="47"/>
      <c r="P90" s="44" t="str">
        <f t="shared" si="20"/>
        <v xml:space="preserve"> </v>
      </c>
      <c r="Q90" s="48"/>
    </row>
    <row r="91" spans="1:17">
      <c r="A91" s="54" t="str">
        <f>IFERROR(VLOOKUP(Tableau39[[#This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58">
        <f>+Tableau39[[#This Row],[Ateliers]]+Tableau39[[#This Row],[Points]]</f>
        <v>0</v>
      </c>
      <c r="K91" s="161"/>
      <c r="L91" s="47"/>
      <c r="M91" s="94"/>
      <c r="N91" s="47"/>
      <c r="O91" s="47"/>
      <c r="P91" s="44" t="str">
        <f t="shared" si="20"/>
        <v xml:space="preserve"> </v>
      </c>
      <c r="Q91" s="48"/>
    </row>
    <row r="92" spans="1:17">
      <c r="A92" s="54" t="str">
        <f>IFERROR(VLOOKUP(Tableau39[[#This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58">
        <f>+Tableau39[[#This Row],[Ateliers]]+Tableau39[[#This Row],[Points]]</f>
        <v>0</v>
      </c>
      <c r="K92" s="161"/>
      <c r="L92" s="47"/>
      <c r="M92" s="94"/>
      <c r="N92" s="47"/>
      <c r="O92" s="47"/>
      <c r="P92" s="44" t="str">
        <f t="shared" si="20"/>
        <v xml:space="preserve"> </v>
      </c>
      <c r="Q92" s="48"/>
    </row>
    <row r="93" spans="1:17">
      <c r="A93" s="54" t="str">
        <f>IFERROR(VLOOKUP(Tableau39[[#This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58">
        <f>+Tableau39[[#This Row],[Ateliers]]+Tableau39[[#This Row],[Points]]</f>
        <v>0</v>
      </c>
      <c r="K93" s="161"/>
      <c r="L93" s="47"/>
      <c r="M93" s="94"/>
      <c r="N93" s="47"/>
      <c r="O93" s="47"/>
      <c r="P93" s="44" t="str">
        <f t="shared" si="20"/>
        <v xml:space="preserve"> </v>
      </c>
      <c r="Q93" s="48"/>
    </row>
    <row r="94" spans="1:17">
      <c r="A94" s="54" t="str">
        <f>IFERROR(VLOOKUP(Tableau39[[#This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58">
        <f>+Tableau39[[#This Row],[Ateliers]]+Tableau39[[#This Row],[Points]]</f>
        <v>0</v>
      </c>
      <c r="K94" s="161"/>
      <c r="L94" s="47"/>
      <c r="M94" s="94"/>
      <c r="N94" s="47"/>
      <c r="O94" s="47"/>
      <c r="P94" s="44" t="str">
        <f t="shared" si="20"/>
        <v xml:space="preserve"> </v>
      </c>
      <c r="Q94" s="48"/>
    </row>
    <row r="95" spans="1:17">
      <c r="A95" s="54" t="str">
        <f>IFERROR(VLOOKUP(Tableau39[[#This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58">
        <f>+Tableau39[[#This Row],[Ateliers]]+Tableau39[[#This Row],[Points]]</f>
        <v>0</v>
      </c>
      <c r="K95" s="161"/>
      <c r="L95" s="47"/>
      <c r="M95" s="94"/>
      <c r="N95" s="47"/>
      <c r="O95" s="47"/>
      <c r="P95" s="44" t="str">
        <f t="shared" si="20"/>
        <v xml:space="preserve"> </v>
      </c>
      <c r="Q95" s="48"/>
    </row>
    <row r="96" spans="1:17">
      <c r="A96" s="54" t="str">
        <f>IFERROR(VLOOKUP(Tableau39[[#This Row],[Nom Prénom]],Tableau[[Nom Prénom]:[Age]],4,FALSE)," ")</f>
        <v xml:space="preserve"> </v>
      </c>
      <c r="B96" s="55"/>
      <c r="C96" s="68"/>
      <c r="D96" s="54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58"/>
      <c r="I96" s="58"/>
      <c r="J96" s="58">
        <f>+Tableau39[[#This Row],[Ateliers]]+Tableau39[[#This Row],[Points]]</f>
        <v>0</v>
      </c>
      <c r="K96" s="161"/>
      <c r="L96" s="47"/>
      <c r="M96" s="94"/>
      <c r="N96" s="47"/>
      <c r="O96" s="47"/>
      <c r="P96" s="44" t="str">
        <f t="shared" si="20"/>
        <v xml:space="preserve"> </v>
      </c>
      <c r="Q96" s="48"/>
    </row>
    <row r="97" spans="1:17">
      <c r="A97" s="54" t="str">
        <f>IFERROR(VLOOKUP(Tableau39[[#This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60">
        <f>+Tableau39[[#This Row],[Ateliers]]+Tableau39[[#This Row],[Points]]</f>
        <v>0</v>
      </c>
      <c r="K97" s="161"/>
      <c r="L97" s="47"/>
      <c r="M97" s="94"/>
      <c r="N97" s="47"/>
      <c r="O97" s="47"/>
      <c r="P97" s="44" t="str">
        <f t="shared" si="20"/>
        <v xml:space="preserve"> </v>
      </c>
      <c r="Q97" s="48"/>
    </row>
    <row r="98" spans="1:17">
      <c r="A98" s="54" t="str">
        <f>IFERROR(VLOOKUP(Tableau39[[#This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60">
        <f>+Tableau39[[#This Row],[Ateliers]]+Tableau39[[#This Row],[Points]]</f>
        <v>0</v>
      </c>
      <c r="K98" s="161"/>
      <c r="L98" s="47"/>
      <c r="M98" s="94"/>
      <c r="N98" s="47"/>
      <c r="O98" s="47"/>
      <c r="P98" s="44" t="str">
        <f t="shared" si="20"/>
        <v xml:space="preserve"> </v>
      </c>
      <c r="Q98" s="48"/>
    </row>
    <row r="99" spans="1:17">
      <c r="A99" s="54" t="str">
        <f>IFERROR(VLOOKUP(Tableau39[[#This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60">
        <f>+Tableau39[[#This Row],[Ateliers]]+Tableau39[[#This Row],[Points]]</f>
        <v>0</v>
      </c>
      <c r="K99" s="161"/>
      <c r="L99" s="47"/>
      <c r="M99" s="94"/>
      <c r="N99" s="47"/>
      <c r="O99" s="47"/>
      <c r="P99" s="44" t="str">
        <f t="shared" si="20"/>
        <v xml:space="preserve"> </v>
      </c>
      <c r="Q99" s="48"/>
    </row>
    <row r="100" spans="1:17">
      <c r="A100" s="54" t="str">
        <f>IFERROR(VLOOKUP(Tableau39[[#This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60">
        <f>+Tableau39[[#This Row],[Ateliers]]+Tableau39[[#This Row],[Points]]</f>
        <v>0</v>
      </c>
      <c r="K100" s="161"/>
      <c r="L100" s="47"/>
      <c r="M100" s="94"/>
      <c r="N100" s="47"/>
      <c r="O100" s="47"/>
      <c r="P100" s="44" t="str">
        <f t="shared" si="20"/>
        <v xml:space="preserve"> </v>
      </c>
      <c r="Q100" s="48"/>
    </row>
    <row r="101" spans="1:17">
      <c r="A101" s="54" t="str">
        <f>IFERROR(VLOOKUP(Tableau39[[#This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60">
        <f>+Tableau39[[#This Row],[Ateliers]]+Tableau39[[#This Row],[Points]]</f>
        <v>0</v>
      </c>
      <c r="K101" s="161"/>
      <c r="L101" s="47"/>
      <c r="M101" s="94"/>
      <c r="N101" s="47"/>
      <c r="O101" s="47"/>
      <c r="P101" s="44" t="str">
        <f t="shared" si="20"/>
        <v xml:space="preserve"> </v>
      </c>
      <c r="Q101" s="48"/>
    </row>
    <row r="102" spans="1:17">
      <c r="A102" s="54" t="str">
        <f>IFERROR(VLOOKUP(Tableau39[[#This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60">
        <f>+Tableau39[[#This Row],[Ateliers]]+Tableau39[[#This Row],[Points]]</f>
        <v>0</v>
      </c>
      <c r="K102" s="161"/>
      <c r="L102" s="47"/>
      <c r="M102" s="94"/>
      <c r="N102" s="47"/>
      <c r="O102" s="47"/>
      <c r="P102" s="44" t="str">
        <f t="shared" si="20"/>
        <v xml:space="preserve"> </v>
      </c>
      <c r="Q102" s="48"/>
    </row>
    <row r="103" spans="1:17">
      <c r="A103" s="54" t="str">
        <f>IFERROR(VLOOKUP(Tableau39[[#This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60">
        <f>+Tableau39[[#This Row],[Ateliers]]+Tableau39[[#This Row],[Points]]</f>
        <v>0</v>
      </c>
      <c r="K103" s="161"/>
      <c r="L103" s="47"/>
      <c r="M103" s="94"/>
      <c r="N103" s="47"/>
      <c r="O103" s="47"/>
      <c r="P103" s="44" t="str">
        <f t="shared" si="20"/>
        <v xml:space="preserve"> </v>
      </c>
      <c r="Q103" s="48"/>
    </row>
    <row r="104" spans="1:17">
      <c r="A104" s="54" t="str">
        <f>IFERROR(VLOOKUP(Tableau39[[#This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60">
        <f>+Tableau39[[#This Row],[Ateliers]]+Tableau39[[#This Row],[Points]]</f>
        <v>0</v>
      </c>
      <c r="K104" s="161"/>
      <c r="L104" s="47"/>
      <c r="M104" s="94"/>
      <c r="N104" s="47"/>
      <c r="O104" s="47"/>
      <c r="P104" s="44" t="str">
        <f t="shared" si="20"/>
        <v xml:space="preserve"> </v>
      </c>
      <c r="Q104" s="48"/>
    </row>
    <row r="105" spans="1:17">
      <c r="A105" s="54" t="str">
        <f>IFERROR(VLOOKUP(Tableau39[[#This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60">
        <f>+Tableau39[[#This Row],[Ateliers]]+Tableau39[[#This Row],[Points]]</f>
        <v>0</v>
      </c>
      <c r="K105" s="161"/>
      <c r="L105" s="47"/>
      <c r="M105" s="94"/>
      <c r="N105" s="47"/>
      <c r="O105" s="47"/>
      <c r="P105" s="44" t="str">
        <f t="shared" si="20"/>
        <v xml:space="preserve"> </v>
      </c>
      <c r="Q105" s="48"/>
    </row>
    <row r="106" spans="1:17">
      <c r="A106" s="54" t="str">
        <f>IFERROR(VLOOKUP(Tableau39[[#This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60">
        <f>+Tableau39[[#This Row],[Ateliers]]+Tableau39[[#This Row],[Points]]</f>
        <v>0</v>
      </c>
      <c r="K106" s="161"/>
      <c r="L106" s="47"/>
      <c r="M106" s="94"/>
      <c r="N106" s="47"/>
      <c r="O106" s="47"/>
      <c r="P106" s="44" t="str">
        <f t="shared" si="20"/>
        <v xml:space="preserve"> </v>
      </c>
      <c r="Q106" s="48"/>
    </row>
    <row r="107" spans="1:17">
      <c r="A107" s="54" t="str">
        <f>IFERROR(VLOOKUP(Tableau39[[#This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60">
        <f>+Tableau39[[#This Row],[Ateliers]]+Tableau39[[#This Row],[Points]]</f>
        <v>0</v>
      </c>
      <c r="K107" s="161"/>
      <c r="L107" s="47"/>
      <c r="M107" s="94"/>
      <c r="N107" s="47"/>
      <c r="O107" s="47"/>
      <c r="P107" s="44" t="str">
        <f t="shared" si="20"/>
        <v xml:space="preserve"> </v>
      </c>
      <c r="Q107" s="48"/>
    </row>
    <row r="108" spans="1:17">
      <c r="A108" s="54" t="str">
        <f>IFERROR(VLOOKUP(Tableau39[[#This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60">
        <f>+Tableau39[[#This Row],[Ateliers]]+Tableau39[[#This Row],[Points]]</f>
        <v>0</v>
      </c>
      <c r="K108" s="161"/>
      <c r="L108" s="47"/>
      <c r="M108" s="94"/>
      <c r="N108" s="47"/>
      <c r="O108" s="47"/>
      <c r="P108" s="44" t="str">
        <f t="shared" si="20"/>
        <v xml:space="preserve"> </v>
      </c>
      <c r="Q108" s="48"/>
    </row>
    <row r="109" spans="1:17">
      <c r="A109" s="54" t="str">
        <f>IFERROR(VLOOKUP(Tableau39[[#This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60">
        <f>+Tableau39[[#This Row],[Ateliers]]+Tableau39[[#This Row],[Points]]</f>
        <v>0</v>
      </c>
      <c r="K109" s="161"/>
      <c r="L109" s="47"/>
      <c r="M109" s="94"/>
      <c r="N109" s="47"/>
      <c r="O109" s="47"/>
      <c r="P109" s="44" t="str">
        <f t="shared" si="20"/>
        <v xml:space="preserve"> </v>
      </c>
      <c r="Q109" s="48"/>
    </row>
    <row r="110" spans="1:17">
      <c r="A110" s="54" t="str">
        <f>IFERROR(VLOOKUP(Tableau39[[#This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60">
        <f>+Tableau39[[#This Row],[Ateliers]]+Tableau39[[#This Row],[Points]]</f>
        <v>0</v>
      </c>
      <c r="K110" s="161"/>
      <c r="L110" s="47"/>
      <c r="M110" s="94"/>
      <c r="N110" s="47"/>
      <c r="O110" s="47"/>
      <c r="P110" s="44" t="str">
        <f t="shared" si="20"/>
        <v xml:space="preserve"> </v>
      </c>
      <c r="Q110" s="48"/>
    </row>
    <row r="111" spans="1:17">
      <c r="A111" s="54" t="str">
        <f>IFERROR(VLOOKUP(Tableau39[[#This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60">
        <f>+Tableau39[[#This Row],[Ateliers]]+Tableau39[[#This Row],[Points]]</f>
        <v>0</v>
      </c>
      <c r="K111" s="161"/>
      <c r="L111" s="47"/>
      <c r="M111" s="94"/>
      <c r="N111" s="47"/>
      <c r="O111" s="47"/>
      <c r="P111" s="44" t="str">
        <f t="shared" si="20"/>
        <v xml:space="preserve"> </v>
      </c>
      <c r="Q111" s="48"/>
    </row>
    <row r="112" spans="1:17">
      <c r="A112" s="54" t="str">
        <f>IFERROR(VLOOKUP(Tableau39[[#This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60">
        <f>+Tableau39[[#This Row],[Ateliers]]+Tableau39[[#This Row],[Points]]</f>
        <v>0</v>
      </c>
      <c r="K112" s="161"/>
      <c r="L112" s="47"/>
      <c r="M112" s="94"/>
      <c r="N112" s="47"/>
      <c r="O112" s="47"/>
      <c r="P112" s="44" t="str">
        <f t="shared" si="20"/>
        <v xml:space="preserve"> </v>
      </c>
      <c r="Q112" s="48"/>
    </row>
    <row r="113" spans="1:17">
      <c r="A113" s="54" t="str">
        <f>IFERROR(VLOOKUP(Tableau39[[#This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60">
        <f>+Tableau39[[#This Row],[Ateliers]]+Tableau39[[#This Row],[Points]]</f>
        <v>0</v>
      </c>
      <c r="K113" s="161"/>
      <c r="L113" s="47"/>
      <c r="M113" s="94"/>
      <c r="N113" s="47"/>
      <c r="O113" s="47"/>
      <c r="P113" s="44" t="str">
        <f t="shared" si="20"/>
        <v xml:space="preserve"> </v>
      </c>
      <c r="Q113" s="48"/>
    </row>
    <row r="114" spans="1:17">
      <c r="A114" s="54" t="str">
        <f>IFERROR(VLOOKUP(Tableau39[[#This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60">
        <f>+Tableau39[[#This Row],[Ateliers]]+Tableau39[[#This Row],[Points]]</f>
        <v>0</v>
      </c>
      <c r="K114" s="161"/>
      <c r="L114" s="47"/>
      <c r="M114" s="94"/>
      <c r="N114" s="47"/>
      <c r="O114" s="47"/>
      <c r="P114" s="44" t="str">
        <f t="shared" si="20"/>
        <v xml:space="preserve"> </v>
      </c>
      <c r="Q114" s="48"/>
    </row>
    <row r="115" spans="1:17">
      <c r="A115" s="54" t="str">
        <f>IFERROR(VLOOKUP(Tableau39[[#This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60">
        <f>+Tableau39[[#This Row],[Ateliers]]+Tableau39[[#This Row],[Points]]</f>
        <v>0</v>
      </c>
      <c r="K115" s="161"/>
      <c r="L115" s="47"/>
      <c r="M115" s="94"/>
      <c r="N115" s="47"/>
      <c r="O115" s="47"/>
      <c r="P115" s="44" t="str">
        <f t="shared" si="20"/>
        <v xml:space="preserve"> </v>
      </c>
      <c r="Q115" s="48"/>
    </row>
    <row r="116" spans="1:17">
      <c r="A116" s="54" t="str">
        <f>IFERROR(VLOOKUP(Tableau39[[#This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60">
        <f>+Tableau39[[#This Row],[Ateliers]]+Tableau39[[#This Row],[Points]]</f>
        <v>0</v>
      </c>
      <c r="K116" s="161"/>
      <c r="L116" s="47"/>
      <c r="M116" s="94"/>
      <c r="N116" s="47"/>
      <c r="O116" s="47"/>
      <c r="P116" s="44" t="str">
        <f t="shared" si="20"/>
        <v xml:space="preserve"> </v>
      </c>
      <c r="Q116" s="48"/>
    </row>
    <row r="117" spans="1:17">
      <c r="A117" s="54" t="str">
        <f>IFERROR(VLOOKUP(Tableau39[[#This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60">
        <f>+Tableau39[[#This Row],[Ateliers]]+Tableau39[[#This Row],[Points]]</f>
        <v>0</v>
      </c>
      <c r="K117" s="161"/>
      <c r="L117" s="47"/>
      <c r="M117" s="94"/>
      <c r="N117" s="47"/>
      <c r="O117" s="47"/>
      <c r="P117" s="44" t="str">
        <f t="shared" si="20"/>
        <v xml:space="preserve"> </v>
      </c>
      <c r="Q117" s="48"/>
    </row>
    <row r="118" spans="1:17">
      <c r="A118" s="54" t="str">
        <f>IFERROR(VLOOKUP(Tableau39[[#This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60">
        <f>+Tableau39[[#This Row],[Ateliers]]+Tableau39[[#This Row],[Points]]</f>
        <v>0</v>
      </c>
      <c r="K118" s="161"/>
      <c r="L118" s="47"/>
      <c r="M118" s="94"/>
      <c r="N118" s="47"/>
      <c r="O118" s="47"/>
      <c r="P118" s="44" t="str">
        <f t="shared" si="20"/>
        <v xml:space="preserve"> </v>
      </c>
      <c r="Q118" s="48"/>
    </row>
    <row r="119" spans="1:17">
      <c r="A119" s="54" t="str">
        <f>IFERROR(VLOOKUP(Tableau39[[#This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60">
        <f>+Tableau39[[#This Row],[Ateliers]]+Tableau39[[#This Row],[Points]]</f>
        <v>0</v>
      </c>
      <c r="K119" s="161"/>
      <c r="L119" s="47"/>
      <c r="M119" s="94"/>
      <c r="N119" s="47"/>
      <c r="O119" s="47"/>
      <c r="P119" s="44" t="str">
        <f t="shared" si="20"/>
        <v xml:space="preserve"> </v>
      </c>
      <c r="Q119" s="48"/>
    </row>
    <row r="120" spans="1:17">
      <c r="A120" s="54" t="str">
        <f>IFERROR(VLOOKUP(Tableau39[[#This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60">
        <f>+Tableau39[[#This Row],[Ateliers]]+Tableau39[[#This Row],[Points]]</f>
        <v>0</v>
      </c>
      <c r="K120" s="161"/>
      <c r="L120" s="47"/>
      <c r="M120" s="94"/>
      <c r="N120" s="47"/>
      <c r="O120" s="47"/>
      <c r="P120" s="44" t="str">
        <f t="shared" si="20"/>
        <v xml:space="preserve"> </v>
      </c>
      <c r="Q120" s="48"/>
    </row>
    <row r="121" spans="1:17">
      <c r="A121" s="54" t="str">
        <f>IFERROR(VLOOKUP(Tableau39[[#This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60">
        <f>+Tableau39[[#This Row],[Ateliers]]+Tableau39[[#This Row],[Points]]</f>
        <v>0</v>
      </c>
      <c r="K121" s="161"/>
      <c r="L121" s="47"/>
      <c r="M121" s="94"/>
      <c r="N121" s="47"/>
      <c r="O121" s="47"/>
      <c r="P121" s="44" t="str">
        <f t="shared" si="20"/>
        <v xml:space="preserve"> </v>
      </c>
      <c r="Q121" s="48"/>
    </row>
    <row r="122" spans="1:17">
      <c r="A122" s="54" t="str">
        <f>IFERROR(VLOOKUP(Tableau39[[#This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60">
        <f>+Tableau39[[#This Row],[Ateliers]]+Tableau39[[#This Row],[Points]]</f>
        <v>0</v>
      </c>
      <c r="K122" s="161"/>
      <c r="L122" s="47"/>
      <c r="M122" s="94"/>
      <c r="N122" s="47"/>
      <c r="O122" s="47"/>
      <c r="P122" s="44" t="str">
        <f t="shared" si="20"/>
        <v xml:space="preserve"> </v>
      </c>
      <c r="Q122" s="48"/>
    </row>
    <row r="123" spans="1:17">
      <c r="A123" s="54" t="str">
        <f>IFERROR(VLOOKUP(Tableau39[[#This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60">
        <f>+Tableau39[[#This Row],[Ateliers]]+Tableau39[[#This Row],[Points]]</f>
        <v>0</v>
      </c>
      <c r="K123" s="161"/>
      <c r="L123" s="47"/>
      <c r="M123" s="94"/>
      <c r="N123" s="47"/>
      <c r="O123" s="47"/>
      <c r="P123" s="44" t="str">
        <f t="shared" si="20"/>
        <v xml:space="preserve"> </v>
      </c>
      <c r="Q123" s="48"/>
    </row>
    <row r="124" spans="1:17">
      <c r="A124" s="54" t="str">
        <f>IFERROR(VLOOKUP(Tableau39[[#This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60">
        <f>+Tableau39[[#This Row],[Ateliers]]+Tableau39[[#This Row],[Points]]</f>
        <v>0</v>
      </c>
      <c r="K124" s="161"/>
      <c r="L124" s="47"/>
      <c r="M124" s="94"/>
      <c r="N124" s="47"/>
      <c r="O124" s="47"/>
      <c r="P124" s="44" t="str">
        <f t="shared" si="20"/>
        <v xml:space="preserve"> </v>
      </c>
      <c r="Q124" s="48"/>
    </row>
    <row r="125" spans="1:17">
      <c r="A125" s="54" t="str">
        <f>IFERROR(VLOOKUP(Tableau39[[#This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60">
        <f>+Tableau39[[#This Row],[Ateliers]]+Tableau39[[#This Row],[Points]]</f>
        <v>0</v>
      </c>
      <c r="K125" s="161"/>
      <c r="L125" s="47"/>
      <c r="M125" s="94"/>
      <c r="N125" s="47"/>
      <c r="O125" s="47"/>
      <c r="P125" s="44" t="str">
        <f t="shared" si="20"/>
        <v xml:space="preserve"> </v>
      </c>
      <c r="Q125" s="48"/>
    </row>
    <row r="126" spans="1:17">
      <c r="A126" s="54" t="str">
        <f>IFERROR(VLOOKUP(Tableau39[[#This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60">
        <f>+Tableau39[[#This Row],[Ateliers]]+Tableau39[[#This Row],[Points]]</f>
        <v>0</v>
      </c>
      <c r="K126" s="161"/>
      <c r="L126" s="47"/>
      <c r="M126" s="94"/>
      <c r="N126" s="47"/>
      <c r="O126" s="47"/>
      <c r="P126" s="44" t="str">
        <f t="shared" si="20"/>
        <v xml:space="preserve"> </v>
      </c>
      <c r="Q126" s="48"/>
    </row>
    <row r="127" spans="1:17">
      <c r="A127" s="54" t="str">
        <f>IFERROR(VLOOKUP(Tableau39[[#This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60">
        <f>+Tableau39[[#This Row],[Ateliers]]+Tableau39[[#This Row],[Points]]</f>
        <v>0</v>
      </c>
      <c r="K127" s="161"/>
      <c r="L127" s="47"/>
      <c r="M127" s="94"/>
      <c r="N127" s="47"/>
      <c r="O127" s="47"/>
      <c r="P127" s="44" t="str">
        <f t="shared" si="20"/>
        <v xml:space="preserve"> </v>
      </c>
      <c r="Q127" s="48"/>
    </row>
    <row r="128" spans="1:17">
      <c r="A128" s="54" t="str">
        <f>IFERROR(VLOOKUP(Tableau39[[#This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60">
        <f>+Tableau39[[#This Row],[Ateliers]]+Tableau39[[#This Row],[Points]]</f>
        <v>0</v>
      </c>
      <c r="K128" s="161"/>
      <c r="L128" s="47"/>
      <c r="M128" s="94"/>
      <c r="N128" s="47"/>
      <c r="O128" s="47"/>
      <c r="P128" s="44" t="str">
        <f t="shared" si="20"/>
        <v xml:space="preserve"> </v>
      </c>
      <c r="Q128" s="48"/>
    </row>
    <row r="129" spans="1:17">
      <c r="A129" s="54" t="str">
        <f>IFERROR(VLOOKUP(Tableau39[[#This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60">
        <f>+Tableau39[[#This Row],[Ateliers]]+Tableau39[[#This Row],[Points]]</f>
        <v>0</v>
      </c>
      <c r="K129" s="161"/>
      <c r="L129" s="47"/>
      <c r="M129" s="94"/>
      <c r="N129" s="47"/>
      <c r="O129" s="47"/>
      <c r="P129" s="44" t="str">
        <f t="shared" si="20"/>
        <v xml:space="preserve"> </v>
      </c>
      <c r="Q129" s="48"/>
    </row>
    <row r="130" spans="1:17">
      <c r="A130" s="54" t="str">
        <f>IFERROR(VLOOKUP(Tableau39[[#This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60">
        <f>+Tableau39[[#This Row],[Ateliers]]+Tableau39[[#This Row],[Points]]</f>
        <v>0</v>
      </c>
      <c r="K130" s="161"/>
      <c r="L130" s="47"/>
      <c r="M130" s="94"/>
      <c r="N130" s="47"/>
      <c r="O130" s="47"/>
      <c r="P130" s="44" t="str">
        <f t="shared" si="20"/>
        <v xml:space="preserve"> </v>
      </c>
      <c r="Q130" s="48"/>
    </row>
    <row r="131" spans="1:17">
      <c r="A131" s="54" t="str">
        <f>IFERROR(VLOOKUP(Tableau39[[#This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60">
        <f>+Tableau39[[#This Row],[Ateliers]]+Tableau39[[#This Row],[Points]]</f>
        <v>0</v>
      </c>
      <c r="K131" s="161"/>
      <c r="L131" s="47"/>
      <c r="M131" s="94"/>
      <c r="N131" s="47"/>
      <c r="O131" s="47"/>
      <c r="P131" s="44" t="str">
        <f t="shared" ref="P131:P194" si="24">IF(IF(K131="18 T",1,0)=1,H131," ")</f>
        <v xml:space="preserve"> </v>
      </c>
      <c r="Q131" s="48"/>
    </row>
    <row r="132" spans="1:17">
      <c r="A132" s="54" t="str">
        <f>IFERROR(VLOOKUP(Tableau39[[#This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60">
        <f>+Tableau39[[#This Row],[Ateliers]]+Tableau39[[#This Row],[Points]]</f>
        <v>0</v>
      </c>
      <c r="K132" s="161"/>
      <c r="L132" s="47"/>
      <c r="M132" s="94"/>
      <c r="N132" s="47"/>
      <c r="O132" s="47"/>
      <c r="P132" s="44" t="str">
        <f t="shared" si="24"/>
        <v xml:space="preserve"> </v>
      </c>
      <c r="Q132" s="48"/>
    </row>
    <row r="133" spans="1:17">
      <c r="A133" s="54" t="str">
        <f>IFERROR(VLOOKUP(Tableau39[[#This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60">
        <f>+Tableau39[[#This Row],[Ateliers]]+Tableau39[[#This Row],[Points]]</f>
        <v>0</v>
      </c>
      <c r="K133" s="161"/>
      <c r="L133" s="47"/>
      <c r="M133" s="94"/>
      <c r="N133" s="47"/>
      <c r="O133" s="47"/>
      <c r="P133" s="44" t="str">
        <f t="shared" si="24"/>
        <v xml:space="preserve"> </v>
      </c>
      <c r="Q133" s="48"/>
    </row>
    <row r="134" spans="1:17">
      <c r="A134" s="54" t="str">
        <f>IFERROR(VLOOKUP(Tableau39[[#This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60">
        <f>+Tableau39[[#This Row],[Ateliers]]+Tableau39[[#This Row],[Points]]</f>
        <v>0</v>
      </c>
      <c r="K134" s="161"/>
      <c r="L134" s="47"/>
      <c r="M134" s="94"/>
      <c r="N134" s="47"/>
      <c r="O134" s="47"/>
      <c r="P134" s="44" t="str">
        <f t="shared" si="24"/>
        <v xml:space="preserve"> </v>
      </c>
      <c r="Q134" s="48"/>
    </row>
    <row r="135" spans="1:17">
      <c r="A135" s="54" t="str">
        <f>IFERROR(VLOOKUP(Tableau39[[#This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60">
        <f>+Tableau39[[#This Row],[Ateliers]]+Tableau39[[#This Row],[Points]]</f>
        <v>0</v>
      </c>
      <c r="K135" s="161"/>
      <c r="L135" s="47"/>
      <c r="M135" s="94"/>
      <c r="N135" s="47"/>
      <c r="O135" s="47"/>
      <c r="P135" s="44" t="str">
        <f t="shared" si="24"/>
        <v xml:space="preserve"> </v>
      </c>
      <c r="Q135" s="48"/>
    </row>
    <row r="136" spans="1:17">
      <c r="A136" s="54" t="str">
        <f>IFERROR(VLOOKUP(Tableau39[[#This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60">
        <f>+Tableau39[[#This Row],[Ateliers]]+Tableau39[[#This Row],[Points]]</f>
        <v>0</v>
      </c>
      <c r="K136" s="161"/>
      <c r="L136" s="47"/>
      <c r="M136" s="94"/>
      <c r="N136" s="47"/>
      <c r="O136" s="47"/>
      <c r="P136" s="44" t="str">
        <f t="shared" si="24"/>
        <v xml:space="preserve"> </v>
      </c>
      <c r="Q136" s="48"/>
    </row>
    <row r="137" spans="1:17">
      <c r="A137" s="54" t="str">
        <f>IFERROR(VLOOKUP(Tableau39[[#This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60">
        <f>+Tableau39[[#This Row],[Ateliers]]+Tableau39[[#This Row],[Points]]</f>
        <v>0</v>
      </c>
      <c r="K137" s="161"/>
      <c r="L137" s="47"/>
      <c r="M137" s="94"/>
      <c r="N137" s="47"/>
      <c r="O137" s="47"/>
      <c r="P137" s="44" t="str">
        <f t="shared" si="24"/>
        <v xml:space="preserve"> </v>
      </c>
      <c r="Q137" s="48"/>
    </row>
    <row r="138" spans="1:17">
      <c r="A138" s="54" t="str">
        <f>IFERROR(VLOOKUP(Tableau39[[#This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60">
        <f>+Tableau39[[#This Row],[Ateliers]]+Tableau39[[#This Row],[Points]]</f>
        <v>0</v>
      </c>
      <c r="K138" s="161"/>
      <c r="L138" s="47"/>
      <c r="M138" s="94"/>
      <c r="N138" s="47"/>
      <c r="O138" s="47"/>
      <c r="P138" s="44" t="str">
        <f t="shared" si="24"/>
        <v xml:space="preserve"> </v>
      </c>
      <c r="Q138" s="48"/>
    </row>
    <row r="139" spans="1:17">
      <c r="A139" s="54" t="str">
        <f>IFERROR(VLOOKUP(Tableau39[[#This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60">
        <f>+Tableau39[[#This Row],[Ateliers]]+Tableau39[[#This Row],[Points]]</f>
        <v>0</v>
      </c>
      <c r="K139" s="161"/>
      <c r="L139" s="47"/>
      <c r="M139" s="94"/>
      <c r="N139" s="47"/>
      <c r="O139" s="47"/>
      <c r="P139" s="44" t="str">
        <f t="shared" si="24"/>
        <v xml:space="preserve"> </v>
      </c>
      <c r="Q139" s="48"/>
    </row>
    <row r="140" spans="1:17">
      <c r="A140" s="54" t="str">
        <f>IFERROR(VLOOKUP(Tableau39[[#This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60">
        <f>+Tableau39[[#This Row],[Ateliers]]+Tableau39[[#This Row],[Points]]</f>
        <v>0</v>
      </c>
      <c r="K140" s="161"/>
      <c r="L140" s="47"/>
      <c r="M140" s="94"/>
      <c r="N140" s="47"/>
      <c r="O140" s="47"/>
      <c r="P140" s="44" t="str">
        <f t="shared" si="24"/>
        <v xml:space="preserve"> </v>
      </c>
      <c r="Q140" s="48"/>
    </row>
    <row r="141" spans="1:17">
      <c r="A141" s="54" t="str">
        <f>IFERROR(VLOOKUP(Tableau39[[#This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60">
        <f>+Tableau39[[#This Row],[Ateliers]]+Tableau39[[#This Row],[Points]]</f>
        <v>0</v>
      </c>
      <c r="K141" s="161"/>
      <c r="L141" s="47"/>
      <c r="M141" s="94"/>
      <c r="N141" s="47"/>
      <c r="O141" s="47"/>
      <c r="P141" s="44" t="str">
        <f t="shared" si="24"/>
        <v xml:space="preserve"> </v>
      </c>
      <c r="Q141" s="48"/>
    </row>
    <row r="142" spans="1:17">
      <c r="A142" s="54" t="str">
        <f>IFERROR(VLOOKUP(Tableau39[[#This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60">
        <f>+Tableau39[[#This Row],[Ateliers]]+Tableau39[[#This Row],[Points]]</f>
        <v>0</v>
      </c>
      <c r="K142" s="161"/>
      <c r="L142" s="47"/>
      <c r="M142" s="94"/>
      <c r="N142" s="47"/>
      <c r="O142" s="47"/>
      <c r="P142" s="44" t="str">
        <f t="shared" si="24"/>
        <v xml:space="preserve"> </v>
      </c>
      <c r="Q142" s="48"/>
    </row>
    <row r="143" spans="1:17">
      <c r="A143" s="54" t="str">
        <f>IFERROR(VLOOKUP(Tableau39[[#This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60">
        <f>+Tableau39[[#This Row],[Ateliers]]+Tableau39[[#This Row],[Points]]</f>
        <v>0</v>
      </c>
      <c r="K143" s="161"/>
      <c r="L143" s="47"/>
      <c r="M143" s="94"/>
      <c r="N143" s="47"/>
      <c r="O143" s="47"/>
      <c r="P143" s="44" t="str">
        <f t="shared" si="24"/>
        <v xml:space="preserve"> </v>
      </c>
      <c r="Q143" s="48"/>
    </row>
    <row r="144" spans="1:17">
      <c r="A144" s="54" t="str">
        <f>IFERROR(VLOOKUP(Tableau39[[#This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60">
        <f>+Tableau39[[#This Row],[Ateliers]]+Tableau39[[#This Row],[Points]]</f>
        <v>0</v>
      </c>
      <c r="K144" s="161"/>
      <c r="L144" s="47"/>
      <c r="M144" s="94"/>
      <c r="N144" s="47"/>
      <c r="O144" s="47"/>
      <c r="P144" s="44" t="str">
        <f t="shared" si="24"/>
        <v xml:space="preserve"> </v>
      </c>
      <c r="Q144" s="48"/>
    </row>
    <row r="145" spans="1:17">
      <c r="A145" s="54" t="str">
        <f>IFERROR(VLOOKUP(Tableau39[[#This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60">
        <f>+Tableau39[[#This Row],[Ateliers]]+Tableau39[[#This Row],[Points]]</f>
        <v>0</v>
      </c>
      <c r="K145" s="161"/>
      <c r="L145" s="47"/>
      <c r="M145" s="94"/>
      <c r="N145" s="47"/>
      <c r="O145" s="47"/>
      <c r="P145" s="44" t="str">
        <f t="shared" si="24"/>
        <v xml:space="preserve"> </v>
      </c>
      <c r="Q145" s="48"/>
    </row>
    <row r="146" spans="1:17">
      <c r="A146" s="54" t="str">
        <f>IFERROR(VLOOKUP(Tableau39[[#This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60">
        <f>+Tableau39[[#This Row],[Ateliers]]+Tableau39[[#This Row],[Points]]</f>
        <v>0</v>
      </c>
      <c r="K146" s="161"/>
      <c r="L146" s="47"/>
      <c r="M146" s="94"/>
      <c r="N146" s="47"/>
      <c r="O146" s="47"/>
      <c r="P146" s="44" t="str">
        <f t="shared" si="24"/>
        <v xml:space="preserve"> </v>
      </c>
      <c r="Q146" s="48"/>
    </row>
    <row r="147" spans="1:17">
      <c r="A147" s="54" t="str">
        <f>IFERROR(VLOOKUP(Tableau39[[#This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60">
        <f>+Tableau39[[#This Row],[Ateliers]]+Tableau39[[#This Row],[Points]]</f>
        <v>0</v>
      </c>
      <c r="K147" s="161"/>
      <c r="L147" s="47"/>
      <c r="M147" s="94"/>
      <c r="N147" s="47"/>
      <c r="O147" s="47"/>
      <c r="P147" s="44" t="str">
        <f t="shared" si="24"/>
        <v xml:space="preserve"> </v>
      </c>
      <c r="Q147" s="48"/>
    </row>
    <row r="148" spans="1:17">
      <c r="A148" s="54" t="str">
        <f>IFERROR(VLOOKUP(Tableau39[[#This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60">
        <f>+Tableau39[[#This Row],[Ateliers]]+Tableau39[[#This Row],[Points]]</f>
        <v>0</v>
      </c>
      <c r="K148" s="161"/>
      <c r="L148" s="47"/>
      <c r="M148" s="94"/>
      <c r="N148" s="47"/>
      <c r="O148" s="47"/>
      <c r="P148" s="44" t="str">
        <f t="shared" si="24"/>
        <v xml:space="preserve"> </v>
      </c>
      <c r="Q148" s="48"/>
    </row>
    <row r="149" spans="1:17">
      <c r="A149" s="54" t="str">
        <f>IFERROR(VLOOKUP(Tableau39[[#This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60">
        <f>+Tableau39[[#This Row],[Ateliers]]+Tableau39[[#This Row],[Points]]</f>
        <v>0</v>
      </c>
      <c r="K149" s="161"/>
      <c r="L149" s="47"/>
      <c r="M149" s="94"/>
      <c r="N149" s="47"/>
      <c r="O149" s="47"/>
      <c r="P149" s="44" t="str">
        <f t="shared" si="24"/>
        <v xml:space="preserve"> </v>
      </c>
      <c r="Q149" s="48"/>
    </row>
    <row r="150" spans="1:17">
      <c r="A150" s="54" t="str">
        <f>IFERROR(VLOOKUP(Tableau39[[#This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60">
        <f>+Tableau39[[#This Row],[Ateliers]]+Tableau39[[#This Row],[Points]]</f>
        <v>0</v>
      </c>
      <c r="K150" s="161"/>
      <c r="L150" s="47"/>
      <c r="M150" s="94"/>
      <c r="N150" s="47"/>
      <c r="O150" s="47"/>
      <c r="P150" s="44" t="str">
        <f t="shared" si="24"/>
        <v xml:space="preserve"> </v>
      </c>
      <c r="Q150" s="48"/>
    </row>
    <row r="151" spans="1:17">
      <c r="A151" s="54" t="str">
        <f>IFERROR(VLOOKUP(Tableau39[[#This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60">
        <f>+Tableau39[[#This Row],[Ateliers]]+Tableau39[[#This Row],[Points]]</f>
        <v>0</v>
      </c>
      <c r="K151" s="161"/>
      <c r="L151" s="47"/>
      <c r="M151" s="94"/>
      <c r="N151" s="47"/>
      <c r="O151" s="47"/>
      <c r="P151" s="44" t="str">
        <f t="shared" si="24"/>
        <v xml:space="preserve"> </v>
      </c>
      <c r="Q151" s="48"/>
    </row>
    <row r="152" spans="1:17">
      <c r="A152" s="54" t="str">
        <f>IFERROR(VLOOKUP(Tableau39[[#This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60">
        <f>+Tableau39[[#This Row],[Ateliers]]+Tableau39[[#This Row],[Points]]</f>
        <v>0</v>
      </c>
      <c r="K152" s="161"/>
      <c r="L152" s="47"/>
      <c r="M152" s="94"/>
      <c r="N152" s="47"/>
      <c r="O152" s="47"/>
      <c r="P152" s="44" t="str">
        <f t="shared" si="24"/>
        <v xml:space="preserve"> </v>
      </c>
      <c r="Q152" s="48"/>
    </row>
    <row r="153" spans="1:17">
      <c r="A153" s="54" t="str">
        <f>IFERROR(VLOOKUP(Tableau39[[#This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60">
        <f>+Tableau39[[#This Row],[Ateliers]]+Tableau39[[#This Row],[Points]]</f>
        <v>0</v>
      </c>
      <c r="K153" s="161"/>
      <c r="L153" s="47"/>
      <c r="M153" s="94"/>
      <c r="N153" s="47"/>
      <c r="O153" s="47"/>
      <c r="P153" s="44" t="str">
        <f t="shared" si="24"/>
        <v xml:space="preserve"> </v>
      </c>
      <c r="Q153" s="48"/>
    </row>
    <row r="154" spans="1:17">
      <c r="A154" s="54" t="str">
        <f>IFERROR(VLOOKUP(Tableau39[[#This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60">
        <f>+Tableau39[[#This Row],[Ateliers]]+Tableau39[[#This Row],[Points]]</f>
        <v>0</v>
      </c>
      <c r="K154" s="161"/>
      <c r="L154" s="47"/>
      <c r="M154" s="94"/>
      <c r="N154" s="47"/>
      <c r="O154" s="47"/>
      <c r="P154" s="44" t="str">
        <f t="shared" si="24"/>
        <v xml:space="preserve"> </v>
      </c>
      <c r="Q154" s="48"/>
    </row>
    <row r="155" spans="1:17">
      <c r="A155" s="54" t="str">
        <f>IFERROR(VLOOKUP(Tableau39[[#This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60">
        <f>+Tableau39[[#This Row],[Ateliers]]+Tableau39[[#This Row],[Points]]</f>
        <v>0</v>
      </c>
      <c r="K155" s="161"/>
      <c r="L155" s="47"/>
      <c r="M155" s="94"/>
      <c r="N155" s="47"/>
      <c r="O155" s="47"/>
      <c r="P155" s="44" t="str">
        <f t="shared" si="24"/>
        <v xml:space="preserve"> </v>
      </c>
      <c r="Q155" s="48"/>
    </row>
    <row r="156" spans="1:17">
      <c r="A156" s="54" t="str">
        <f>IFERROR(VLOOKUP(Tableau39[[#This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60">
        <f>+Tableau39[[#This Row],[Ateliers]]+Tableau39[[#This Row],[Points]]</f>
        <v>0</v>
      </c>
      <c r="K156" s="161"/>
      <c r="L156" s="47"/>
      <c r="M156" s="94"/>
      <c r="N156" s="47"/>
      <c r="O156" s="47"/>
      <c r="P156" s="44" t="str">
        <f t="shared" si="24"/>
        <v xml:space="preserve"> </v>
      </c>
      <c r="Q156" s="48"/>
    </row>
    <row r="157" spans="1:17">
      <c r="A157" s="54" t="str">
        <f>IFERROR(VLOOKUP(Tableau39[[#This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60">
        <f>+Tableau39[[#This Row],[Ateliers]]+Tableau39[[#This Row],[Points]]</f>
        <v>0</v>
      </c>
      <c r="K157" s="161"/>
      <c r="L157" s="47"/>
      <c r="M157" s="94"/>
      <c r="N157" s="47"/>
      <c r="O157" s="47"/>
      <c r="P157" s="44" t="str">
        <f t="shared" si="24"/>
        <v xml:space="preserve"> </v>
      </c>
      <c r="Q157" s="48"/>
    </row>
    <row r="158" spans="1:17">
      <c r="A158" s="54" t="str">
        <f>IFERROR(VLOOKUP(Tableau39[[#This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60">
        <f>+Tableau39[[#This Row],[Ateliers]]+Tableau39[[#This Row],[Points]]</f>
        <v>0</v>
      </c>
      <c r="K158" s="161"/>
      <c r="L158" s="47"/>
      <c r="M158" s="94"/>
      <c r="N158" s="47"/>
      <c r="O158" s="47"/>
      <c r="P158" s="44" t="str">
        <f t="shared" si="24"/>
        <v xml:space="preserve"> </v>
      </c>
      <c r="Q158" s="48"/>
    </row>
    <row r="159" spans="1:17">
      <c r="A159" s="54" t="str">
        <f>IFERROR(VLOOKUP(Tableau39[[#This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60">
        <f>+Tableau39[[#This Row],[Ateliers]]+Tableau39[[#This Row],[Points]]</f>
        <v>0</v>
      </c>
      <c r="K159" s="161"/>
      <c r="L159" s="47"/>
      <c r="M159" s="94"/>
      <c r="N159" s="47"/>
      <c r="O159" s="47"/>
      <c r="P159" s="44" t="str">
        <f t="shared" si="24"/>
        <v xml:space="preserve"> </v>
      </c>
      <c r="Q159" s="48"/>
    </row>
    <row r="160" spans="1:17">
      <c r="A160" s="54" t="str">
        <f>IFERROR(VLOOKUP(Tableau39[[#This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60">
        <f>+Tableau39[[#This Row],[Ateliers]]+Tableau39[[#This Row],[Points]]</f>
        <v>0</v>
      </c>
      <c r="K160" s="161"/>
      <c r="L160" s="47"/>
      <c r="M160" s="94"/>
      <c r="N160" s="47"/>
      <c r="O160" s="47"/>
      <c r="P160" s="44" t="str">
        <f t="shared" si="24"/>
        <v xml:space="preserve"> </v>
      </c>
      <c r="Q160" s="48"/>
    </row>
    <row r="161" spans="1:17">
      <c r="A161" s="54" t="str">
        <f>IFERROR(VLOOKUP(Tableau39[[#This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60">
        <f>+Tableau39[[#This Row],[Ateliers]]+Tableau39[[#This Row],[Points]]</f>
        <v>0</v>
      </c>
      <c r="K161" s="161"/>
      <c r="L161" s="47"/>
      <c r="M161" s="94"/>
      <c r="N161" s="47"/>
      <c r="O161" s="47"/>
      <c r="P161" s="44" t="str">
        <f t="shared" si="24"/>
        <v xml:space="preserve"> </v>
      </c>
      <c r="Q161" s="48"/>
    </row>
    <row r="162" spans="1:17">
      <c r="A162" s="54" t="str">
        <f>IFERROR(VLOOKUP(Tableau39[[#This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60">
        <f>+Tableau39[[#This Row],[Ateliers]]+Tableau39[[#This Row],[Points]]</f>
        <v>0</v>
      </c>
      <c r="K162" s="161"/>
      <c r="L162" s="47"/>
      <c r="M162" s="94"/>
      <c r="N162" s="47"/>
      <c r="O162" s="47"/>
      <c r="P162" s="44" t="str">
        <f t="shared" si="24"/>
        <v xml:space="preserve"> </v>
      </c>
      <c r="Q162" s="48"/>
    </row>
    <row r="163" spans="1:17">
      <c r="A163" s="54" t="str">
        <f>IFERROR(VLOOKUP(Tableau39[[#This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60">
        <f>+Tableau39[[#This Row],[Ateliers]]+Tableau39[[#This Row],[Points]]</f>
        <v>0</v>
      </c>
      <c r="K163" s="161"/>
      <c r="L163" s="47"/>
      <c r="M163" s="94"/>
      <c r="N163" s="47"/>
      <c r="O163" s="47"/>
      <c r="P163" s="44" t="str">
        <f t="shared" si="24"/>
        <v xml:space="preserve"> </v>
      </c>
      <c r="Q163" s="48"/>
    </row>
    <row r="164" spans="1:17">
      <c r="A164" s="54" t="str">
        <f>IFERROR(VLOOKUP(Tableau39[[#This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60">
        <f>+Tableau39[[#This Row],[Ateliers]]+Tableau39[[#This Row],[Points]]</f>
        <v>0</v>
      </c>
      <c r="K164" s="161"/>
      <c r="L164" s="47"/>
      <c r="M164" s="94"/>
      <c r="N164" s="47"/>
      <c r="O164" s="47"/>
      <c r="P164" s="44" t="str">
        <f t="shared" si="24"/>
        <v xml:space="preserve"> </v>
      </c>
      <c r="Q164" s="48"/>
    </row>
    <row r="165" spans="1:17">
      <c r="A165" s="54" t="str">
        <f>IFERROR(VLOOKUP(Tableau39[[#This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60">
        <f>+Tableau39[[#This Row],[Ateliers]]+Tableau39[[#This Row],[Points]]</f>
        <v>0</v>
      </c>
      <c r="K165" s="161"/>
      <c r="L165" s="47"/>
      <c r="M165" s="94"/>
      <c r="N165" s="47"/>
      <c r="O165" s="47"/>
      <c r="P165" s="44" t="str">
        <f t="shared" si="24"/>
        <v xml:space="preserve"> </v>
      </c>
      <c r="Q165" s="48"/>
    </row>
    <row r="166" spans="1:17">
      <c r="A166" s="54" t="str">
        <f>IFERROR(VLOOKUP(Tableau39[[#This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60">
        <f>+Tableau39[[#This Row],[Ateliers]]+Tableau39[[#This Row],[Points]]</f>
        <v>0</v>
      </c>
      <c r="K166" s="161"/>
      <c r="L166" s="47"/>
      <c r="M166" s="94"/>
      <c r="N166" s="47"/>
      <c r="O166" s="47"/>
      <c r="P166" s="44" t="str">
        <f t="shared" si="24"/>
        <v xml:space="preserve"> </v>
      </c>
      <c r="Q166" s="48"/>
    </row>
    <row r="167" spans="1:17">
      <c r="A167" s="54" t="str">
        <f>IFERROR(VLOOKUP(Tableau39[[#This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60">
        <f>+Tableau39[[#This Row],[Ateliers]]+Tableau39[[#This Row],[Points]]</f>
        <v>0</v>
      </c>
      <c r="K167" s="161"/>
      <c r="L167" s="47"/>
      <c r="M167" s="94"/>
      <c r="N167" s="47"/>
      <c r="O167" s="47"/>
      <c r="P167" s="44" t="str">
        <f t="shared" si="24"/>
        <v xml:space="preserve"> </v>
      </c>
      <c r="Q167" s="48"/>
    </row>
    <row r="168" spans="1:17">
      <c r="A168" s="54" t="str">
        <f>IFERROR(VLOOKUP(Tableau39[[#This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60">
        <f>+Tableau39[[#This Row],[Ateliers]]+Tableau39[[#This Row],[Points]]</f>
        <v>0</v>
      </c>
      <c r="K168" s="161"/>
      <c r="L168" s="47"/>
      <c r="M168" s="94"/>
      <c r="N168" s="47"/>
      <c r="O168" s="47"/>
      <c r="P168" s="44" t="str">
        <f t="shared" si="24"/>
        <v xml:space="preserve"> </v>
      </c>
      <c r="Q168" s="48"/>
    </row>
    <row r="169" spans="1:17">
      <c r="A169" s="54" t="str">
        <f>IFERROR(VLOOKUP(Tableau39[[#This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60">
        <f>+Tableau39[[#This Row],[Ateliers]]+Tableau39[[#This Row],[Points]]</f>
        <v>0</v>
      </c>
      <c r="K169" s="161"/>
      <c r="L169" s="47"/>
      <c r="M169" s="94"/>
      <c r="N169" s="47"/>
      <c r="O169" s="47"/>
      <c r="P169" s="44" t="str">
        <f t="shared" si="24"/>
        <v xml:space="preserve"> </v>
      </c>
      <c r="Q169" s="48"/>
    </row>
    <row r="170" spans="1:17">
      <c r="A170" s="54" t="str">
        <f>IFERROR(VLOOKUP(Tableau39[[#This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60">
        <f>+Tableau39[[#This Row],[Ateliers]]+Tableau39[[#This Row],[Points]]</f>
        <v>0</v>
      </c>
      <c r="K170" s="161"/>
      <c r="L170" s="47"/>
      <c r="M170" s="94"/>
      <c r="N170" s="47"/>
      <c r="O170" s="47"/>
      <c r="P170" s="44" t="str">
        <f t="shared" si="24"/>
        <v xml:space="preserve"> </v>
      </c>
      <c r="Q170" s="48"/>
    </row>
    <row r="171" spans="1:17">
      <c r="A171" s="54" t="str">
        <f>IFERROR(VLOOKUP(Tableau39[[#This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60">
        <f>+Tableau39[[#This Row],[Ateliers]]+Tableau39[[#This Row],[Points]]</f>
        <v>0</v>
      </c>
      <c r="K171" s="161"/>
      <c r="L171" s="47"/>
      <c r="M171" s="94"/>
      <c r="N171" s="47"/>
      <c r="O171" s="47"/>
      <c r="P171" s="44" t="str">
        <f t="shared" si="24"/>
        <v xml:space="preserve"> </v>
      </c>
      <c r="Q171" s="48"/>
    </row>
    <row r="172" spans="1:17">
      <c r="A172" s="54" t="str">
        <f>IFERROR(VLOOKUP(Tableau39[[#This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60">
        <f>+Tableau39[[#This Row],[Ateliers]]+Tableau39[[#This Row],[Points]]</f>
        <v>0</v>
      </c>
      <c r="K172" s="161"/>
      <c r="L172" s="47"/>
      <c r="M172" s="94"/>
      <c r="N172" s="47"/>
      <c r="O172" s="47"/>
      <c r="P172" s="44" t="str">
        <f t="shared" si="24"/>
        <v xml:space="preserve"> </v>
      </c>
      <c r="Q172" s="48"/>
    </row>
    <row r="173" spans="1:17">
      <c r="A173" s="54" t="str">
        <f>IFERROR(VLOOKUP(Tableau39[[#This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60">
        <f>+Tableau39[[#This Row],[Ateliers]]+Tableau39[[#This Row],[Points]]</f>
        <v>0</v>
      </c>
      <c r="K173" s="161"/>
      <c r="L173" s="47"/>
      <c r="M173" s="94"/>
      <c r="N173" s="47"/>
      <c r="O173" s="47"/>
      <c r="P173" s="44" t="str">
        <f t="shared" si="24"/>
        <v xml:space="preserve"> </v>
      </c>
      <c r="Q173" s="48"/>
    </row>
    <row r="174" spans="1:17">
      <c r="A174" s="54" t="str">
        <f>IFERROR(VLOOKUP(Tableau39[[#This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60">
        <f>+Tableau39[[#This Row],[Ateliers]]+Tableau39[[#This Row],[Points]]</f>
        <v>0</v>
      </c>
      <c r="K174" s="161"/>
      <c r="L174" s="47"/>
      <c r="M174" s="94"/>
      <c r="N174" s="47"/>
      <c r="O174" s="47"/>
      <c r="P174" s="44" t="str">
        <f t="shared" si="24"/>
        <v xml:space="preserve"> </v>
      </c>
      <c r="Q174" s="48"/>
    </row>
    <row r="175" spans="1:17">
      <c r="A175" s="54" t="str">
        <f>IFERROR(VLOOKUP(Tableau39[[#This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60">
        <f>+Tableau39[[#This Row],[Ateliers]]+Tableau39[[#This Row],[Points]]</f>
        <v>0</v>
      </c>
      <c r="K175" s="161"/>
      <c r="L175" s="47"/>
      <c r="M175" s="94"/>
      <c r="N175" s="47"/>
      <c r="O175" s="47"/>
      <c r="P175" s="44" t="str">
        <f t="shared" si="24"/>
        <v xml:space="preserve"> </v>
      </c>
      <c r="Q175" s="48"/>
    </row>
    <row r="176" spans="1:17">
      <c r="A176" s="54" t="str">
        <f>IFERROR(VLOOKUP(Tableau39[[#This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60">
        <f>+Tableau39[[#This Row],[Ateliers]]+Tableau39[[#This Row],[Points]]</f>
        <v>0</v>
      </c>
      <c r="K176" s="161"/>
      <c r="L176" s="47"/>
      <c r="M176" s="94"/>
      <c r="N176" s="47"/>
      <c r="O176" s="47"/>
      <c r="P176" s="44" t="str">
        <f t="shared" si="24"/>
        <v xml:space="preserve"> </v>
      </c>
      <c r="Q176" s="48"/>
    </row>
    <row r="177" spans="1:17">
      <c r="A177" s="54" t="str">
        <f>IFERROR(VLOOKUP(Tableau39[[#This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60">
        <f>+Tableau39[[#This Row],[Ateliers]]+Tableau39[[#This Row],[Points]]</f>
        <v>0</v>
      </c>
      <c r="K177" s="161"/>
      <c r="L177" s="47"/>
      <c r="M177" s="94"/>
      <c r="N177" s="47"/>
      <c r="O177" s="47"/>
      <c r="P177" s="44" t="str">
        <f t="shared" si="24"/>
        <v xml:space="preserve"> </v>
      </c>
      <c r="Q177" s="48"/>
    </row>
    <row r="178" spans="1:17">
      <c r="A178" s="54" t="str">
        <f>IFERROR(VLOOKUP(Tableau39[[#This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60">
        <f>+Tableau39[[#This Row],[Ateliers]]+Tableau39[[#This Row],[Points]]</f>
        <v>0</v>
      </c>
      <c r="K178" s="161"/>
      <c r="L178" s="47"/>
      <c r="M178" s="94"/>
      <c r="N178" s="47"/>
      <c r="O178" s="47"/>
      <c r="P178" s="44" t="str">
        <f t="shared" si="24"/>
        <v xml:space="preserve"> </v>
      </c>
      <c r="Q178" s="48"/>
    </row>
    <row r="179" spans="1:17">
      <c r="A179" s="54" t="str">
        <f>IFERROR(VLOOKUP(Tableau39[[#This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60">
        <f>+Tableau39[[#This Row],[Ateliers]]+Tableau39[[#This Row],[Points]]</f>
        <v>0</v>
      </c>
      <c r="K179" s="161"/>
      <c r="L179" s="47"/>
      <c r="M179" s="94"/>
      <c r="N179" s="47"/>
      <c r="O179" s="47"/>
      <c r="P179" s="44" t="str">
        <f t="shared" si="24"/>
        <v xml:space="preserve"> </v>
      </c>
      <c r="Q179" s="48"/>
    </row>
    <row r="180" spans="1:17">
      <c r="A180" s="54" t="str">
        <f>IFERROR(VLOOKUP(Tableau39[[#This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60">
        <f>+Tableau39[[#This Row],[Ateliers]]+Tableau39[[#This Row],[Points]]</f>
        <v>0</v>
      </c>
      <c r="K180" s="161"/>
      <c r="L180" s="47"/>
      <c r="M180" s="94"/>
      <c r="N180" s="47"/>
      <c r="O180" s="47"/>
      <c r="P180" s="44" t="str">
        <f t="shared" si="24"/>
        <v xml:space="preserve"> </v>
      </c>
      <c r="Q180" s="48"/>
    </row>
    <row r="181" spans="1:17">
      <c r="A181" s="54" t="str">
        <f>IFERROR(VLOOKUP(Tableau39[[#This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60">
        <f>+Tableau39[[#This Row],[Ateliers]]+Tableau39[[#This Row],[Points]]</f>
        <v>0</v>
      </c>
      <c r="K181" s="161"/>
      <c r="L181" s="47"/>
      <c r="M181" s="94"/>
      <c r="N181" s="47"/>
      <c r="O181" s="47"/>
      <c r="P181" s="44" t="str">
        <f t="shared" si="24"/>
        <v xml:space="preserve"> </v>
      </c>
      <c r="Q181" s="48"/>
    </row>
    <row r="182" spans="1:17">
      <c r="A182" s="54" t="str">
        <f>IFERROR(VLOOKUP(Tableau39[[#This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60">
        <f>+Tableau39[[#This Row],[Ateliers]]+Tableau39[[#This Row],[Points]]</f>
        <v>0</v>
      </c>
      <c r="K182" s="161"/>
      <c r="L182" s="47"/>
      <c r="M182" s="94"/>
      <c r="N182" s="47"/>
      <c r="O182" s="47"/>
      <c r="P182" s="44" t="str">
        <f t="shared" si="24"/>
        <v xml:space="preserve"> </v>
      </c>
      <c r="Q182" s="48"/>
    </row>
    <row r="183" spans="1:17">
      <c r="A183" s="54" t="str">
        <f>IFERROR(VLOOKUP(Tableau39[[#This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60">
        <f>+Tableau39[[#This Row],[Ateliers]]+Tableau39[[#This Row],[Points]]</f>
        <v>0</v>
      </c>
      <c r="K183" s="161"/>
      <c r="L183" s="47"/>
      <c r="M183" s="94"/>
      <c r="N183" s="47"/>
      <c r="O183" s="47"/>
      <c r="P183" s="44" t="str">
        <f t="shared" si="24"/>
        <v xml:space="preserve"> </v>
      </c>
      <c r="Q183" s="48"/>
    </row>
    <row r="184" spans="1:17">
      <c r="A184" s="54" t="str">
        <f>IFERROR(VLOOKUP(Tableau39[[#This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60">
        <f>+Tableau39[[#This Row],[Ateliers]]+Tableau39[[#This Row],[Points]]</f>
        <v>0</v>
      </c>
      <c r="K184" s="161"/>
      <c r="L184" s="47"/>
      <c r="M184" s="94"/>
      <c r="N184" s="47"/>
      <c r="O184" s="47"/>
      <c r="P184" s="44" t="str">
        <f t="shared" si="24"/>
        <v xml:space="preserve"> </v>
      </c>
      <c r="Q184" s="48"/>
    </row>
    <row r="185" spans="1:17">
      <c r="A185" s="54" t="str">
        <f>IFERROR(VLOOKUP(Tableau39[[#This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60">
        <f>+Tableau39[[#This Row],[Ateliers]]+Tableau39[[#This Row],[Points]]</f>
        <v>0</v>
      </c>
      <c r="K185" s="161"/>
      <c r="L185" s="47"/>
      <c r="M185" s="94"/>
      <c r="N185" s="47"/>
      <c r="O185" s="47"/>
      <c r="P185" s="44" t="str">
        <f t="shared" si="24"/>
        <v xml:space="preserve"> </v>
      </c>
      <c r="Q185" s="48"/>
    </row>
    <row r="186" spans="1:17">
      <c r="A186" s="54" t="str">
        <f>IFERROR(VLOOKUP(Tableau39[[#This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60">
        <f>+Tableau39[[#This Row],[Ateliers]]+Tableau39[[#This Row],[Points]]</f>
        <v>0</v>
      </c>
      <c r="K186" s="161"/>
      <c r="L186" s="47"/>
      <c r="M186" s="94"/>
      <c r="N186" s="47"/>
      <c r="O186" s="47"/>
      <c r="P186" s="44" t="str">
        <f t="shared" si="24"/>
        <v xml:space="preserve"> </v>
      </c>
      <c r="Q186" s="48"/>
    </row>
    <row r="187" spans="1:17">
      <c r="A187" s="54" t="str">
        <f>IFERROR(VLOOKUP(Tableau39[[#This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60">
        <f>+Tableau39[[#This Row],[Ateliers]]+Tableau39[[#This Row],[Points]]</f>
        <v>0</v>
      </c>
      <c r="K187" s="161"/>
      <c r="L187" s="47"/>
      <c r="M187" s="94"/>
      <c r="N187" s="47"/>
      <c r="O187" s="47"/>
      <c r="P187" s="44" t="str">
        <f t="shared" si="24"/>
        <v xml:space="preserve"> </v>
      </c>
      <c r="Q187" s="48"/>
    </row>
    <row r="188" spans="1:17">
      <c r="A188" s="54" t="str">
        <f>IFERROR(VLOOKUP(Tableau39[[#This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60">
        <f>+Tableau39[[#This Row],[Ateliers]]+Tableau39[[#This Row],[Points]]</f>
        <v>0</v>
      </c>
      <c r="K188" s="161"/>
      <c r="L188" s="47"/>
      <c r="M188" s="94"/>
      <c r="N188" s="47"/>
      <c r="O188" s="47"/>
      <c r="P188" s="44" t="str">
        <f t="shared" si="24"/>
        <v xml:space="preserve"> </v>
      </c>
      <c r="Q188" s="48"/>
    </row>
    <row r="189" spans="1:17">
      <c r="A189" s="54" t="str">
        <f>IFERROR(VLOOKUP(Tableau39[[#This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60">
        <f>+Tableau39[[#This Row],[Ateliers]]+Tableau39[[#This Row],[Points]]</f>
        <v>0</v>
      </c>
      <c r="K189" s="161"/>
      <c r="L189" s="47"/>
      <c r="M189" s="94"/>
      <c r="N189" s="47"/>
      <c r="O189" s="47"/>
      <c r="P189" s="44" t="str">
        <f t="shared" si="24"/>
        <v xml:space="preserve"> </v>
      </c>
      <c r="Q189" s="48"/>
    </row>
    <row r="190" spans="1:17">
      <c r="A190" s="54" t="str">
        <f>IFERROR(VLOOKUP(Tableau39[[#This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60">
        <f>+Tableau39[[#This Row],[Ateliers]]+Tableau39[[#This Row],[Points]]</f>
        <v>0</v>
      </c>
      <c r="K190" s="161"/>
      <c r="L190" s="47"/>
      <c r="M190" s="94"/>
      <c r="N190" s="47"/>
      <c r="O190" s="47"/>
      <c r="P190" s="44" t="str">
        <f t="shared" si="24"/>
        <v xml:space="preserve"> </v>
      </c>
      <c r="Q190" s="48"/>
    </row>
    <row r="191" spans="1:17">
      <c r="A191" s="54" t="str">
        <f>IFERROR(VLOOKUP(Tableau39[[#This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60">
        <f>+Tableau39[[#This Row],[Ateliers]]+Tableau39[[#This Row],[Points]]</f>
        <v>0</v>
      </c>
      <c r="K191" s="161"/>
      <c r="L191" s="47"/>
      <c r="M191" s="94"/>
      <c r="N191" s="47"/>
      <c r="O191" s="47"/>
      <c r="P191" s="44" t="str">
        <f t="shared" si="24"/>
        <v xml:space="preserve"> </v>
      </c>
      <c r="Q191" s="48"/>
    </row>
    <row r="192" spans="1:17">
      <c r="A192" s="54" t="str">
        <f>IFERROR(VLOOKUP(Tableau39[[#This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60">
        <f>+Tableau39[[#This Row],[Ateliers]]+Tableau39[[#This Row],[Points]]</f>
        <v>0</v>
      </c>
      <c r="K192" s="161"/>
      <c r="L192" s="47"/>
      <c r="M192" s="94"/>
      <c r="N192" s="47"/>
      <c r="O192" s="47"/>
      <c r="P192" s="44" t="str">
        <f t="shared" si="24"/>
        <v xml:space="preserve"> </v>
      </c>
      <c r="Q192" s="48"/>
    </row>
    <row r="193" spans="1:17">
      <c r="A193" s="54" t="str">
        <f>IFERROR(VLOOKUP(Tableau39[[#This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60">
        <f>+Tableau39[[#This Row],[Ateliers]]+Tableau39[[#This Row],[Points]]</f>
        <v>0</v>
      </c>
      <c r="K193" s="161"/>
      <c r="L193" s="47"/>
      <c r="M193" s="94"/>
      <c r="N193" s="47"/>
      <c r="O193" s="47"/>
      <c r="P193" s="44" t="str">
        <f t="shared" si="24"/>
        <v xml:space="preserve"> </v>
      </c>
      <c r="Q193" s="48"/>
    </row>
    <row r="194" spans="1:17">
      <c r="A194" s="54" t="str">
        <f>IFERROR(VLOOKUP(Tableau39[[#This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60">
        <f>+Tableau39[[#This Row],[Ateliers]]+Tableau39[[#This Row],[Points]]</f>
        <v>0</v>
      </c>
      <c r="K194" s="161"/>
      <c r="L194" s="47"/>
      <c r="M194" s="94"/>
      <c r="N194" s="47"/>
      <c r="O194" s="47"/>
      <c r="P194" s="44" t="str">
        <f t="shared" si="24"/>
        <v xml:space="preserve"> </v>
      </c>
      <c r="Q194" s="48"/>
    </row>
    <row r="195" spans="1:17">
      <c r="A195" s="54" t="str">
        <f>IFERROR(VLOOKUP(Tableau39[[#This Row],[Nom Prénom]],Tableau[[Nom Prénom]:[Age]],4,FALSE)," ")</f>
        <v xml:space="preserve"> </v>
      </c>
      <c r="B195" s="55"/>
      <c r="C195" s="68"/>
      <c r="D195" s="70" t="str">
        <f>IFERROR(VLOOKUP(B195,Tableau[[Nom Prénom]:[Age]],3,FALSE)," ")</f>
        <v xml:space="preserve"> </v>
      </c>
      <c r="E195" s="63"/>
      <c r="F195" s="56" t="str">
        <f>IFERROR(VLOOKUP(B195,Tableau[[Nom Prénom]:[Age]],5,FALSE)," ")</f>
        <v xml:space="preserve"> </v>
      </c>
      <c r="G195" s="57"/>
      <c r="H195" s="60"/>
      <c r="I195" s="60"/>
      <c r="J195" s="60">
        <f>+Tableau39[[#This Row],[Ateliers]]+Tableau39[[#This Row],[Points]]</f>
        <v>0</v>
      </c>
      <c r="K195" s="161"/>
      <c r="L195" s="47"/>
      <c r="M195" s="94"/>
      <c r="N195" s="47"/>
      <c r="O195" s="47"/>
      <c r="P195" s="44" t="str">
        <f t="shared" ref="P195:P196" si="25">IF(IF(K195="18 T",1,0)=1,H195," ")</f>
        <v xml:space="preserve"> </v>
      </c>
      <c r="Q195" s="48"/>
    </row>
    <row r="196" spans="1:17">
      <c r="A196" s="54" t="str">
        <f>IFERROR(VLOOKUP(Tableau39[[#This Row],[Nom Prénom]],Tableau[[Nom Prénom]:[Age]],4,FALSE)," ")</f>
        <v xml:space="preserve"> </v>
      </c>
      <c r="B196" s="55"/>
      <c r="C196" s="72"/>
      <c r="D196" s="73" t="str">
        <f>IFERROR(VLOOKUP(B196,Tableau[[Nom Prénom]:[Age]],3,FALSE)," ")</f>
        <v xml:space="preserve"> </v>
      </c>
      <c r="E196" s="74"/>
      <c r="F196" s="56" t="str">
        <f>IFERROR(VLOOKUP(B196,Tableau[[Nom Prénom]:[Age]],5,FALSE)," ")</f>
        <v xml:space="preserve"> </v>
      </c>
      <c r="G196" s="75"/>
      <c r="H196" s="76"/>
      <c r="I196" s="76"/>
      <c r="J196" s="76">
        <f>+Tableau39[[#This Row],[Ateliers]]+Tableau39[[#This Row],[Points]]</f>
        <v>0</v>
      </c>
      <c r="K196" s="161"/>
      <c r="L196" s="47"/>
      <c r="M196" s="94"/>
      <c r="N196" s="47"/>
      <c r="O196" s="47"/>
      <c r="P196" s="44" t="str">
        <f t="shared" si="25"/>
        <v xml:space="preserve"> </v>
      </c>
      <c r="Q196" s="48"/>
    </row>
    <row r="197" spans="1:17">
      <c r="A197" s="191" t="s">
        <v>87</v>
      </c>
      <c r="B197" s="142"/>
      <c r="C197" s="143"/>
      <c r="D197" s="151"/>
      <c r="E197" s="192"/>
      <c r="F197" s="144"/>
      <c r="G197" s="193"/>
      <c r="H197" s="194">
        <f>SUBTOTAL(109,Tableau39[Points])</f>
        <v>0</v>
      </c>
      <c r="I197" s="194"/>
      <c r="J197" s="194"/>
      <c r="K197" s="195"/>
      <c r="L197" s="196"/>
      <c r="M197" s="197"/>
      <c r="N197" s="196"/>
      <c r="O197" s="196"/>
      <c r="P197" s="198"/>
      <c r="Q197" s="199">
        <f>SUBTOTAL(109,Tableau39[Clt 18T])</f>
        <v>33</v>
      </c>
    </row>
  </sheetData>
  <sheetProtection selectLockedCells="1" sort="0" autoFilter="0"/>
  <protectedRanges>
    <protectedRange sqref="L1:Q1048576" name="Classement"/>
  </protectedRanges>
  <conditionalFormatting sqref="B2:B196">
    <cfRule type="expression" dxfId="94" priority="1">
      <formula>C2="F"</formula>
    </cfRule>
  </conditionalFormatting>
  <conditionalFormatting sqref="C1:C196">
    <cfRule type="cellIs" dxfId="93" priority="6" operator="equal">
      <formula>"F"</formula>
    </cfRule>
  </conditionalFormatting>
  <conditionalFormatting sqref="C198:C1048576">
    <cfRule type="cellIs" dxfId="92" priority="7" operator="equal">
      <formula>"F"</formula>
    </cfRule>
  </conditionalFormatting>
  <conditionalFormatting sqref="K1:K196 K198:K1048576">
    <cfRule type="cellIs" dxfId="91" priority="2" operator="equal">
      <formula>"18 T"</formula>
    </cfRule>
    <cfRule type="cellIs" dxfId="90" priority="3" operator="equal">
      <formula>"9 TD"</formula>
    </cfRule>
    <cfRule type="cellIs" dxfId="89" priority="4" operator="equal">
      <formula>"9 TE"</formula>
    </cfRule>
  </conditionalFormatting>
  <conditionalFormatting sqref="M198:Q1048576 M1:Q196">
    <cfRule type="cellIs" dxfId="88" priority="5" operator="lessThan">
      <formula>1</formula>
    </cfRule>
  </conditionalFormatting>
  <dataValidations count="2">
    <dataValidation type="list" allowBlank="1" showInputMessage="1" showErrorMessage="1" sqref="E2:E196">
      <formula1>$V$2:$V$7</formula1>
    </dataValidation>
    <dataValidation type="list" allowBlank="1" showInputMessage="1" showErrorMessage="1" sqref="K198:K1048576 K1:K196">
      <formula1>$S$2:$S$4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joueur'!$B$2:$B$297</xm:f>
          </x14:formula1>
          <xm:sqref>B2:B196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7"/>
  <sheetViews>
    <sheetView workbookViewId="0">
      <pane ySplit="1" topLeftCell="A29" activePane="bottomLeft" state="frozen"/>
      <selection activeCell="F1" sqref="F1:F1048576"/>
      <selection pane="bottomLeft" activeCell="B54" sqref="B2:B54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8" width="8.85546875" style="77" customWidth="1"/>
    <col min="9" max="10" width="10.140625" style="230" customWidth="1"/>
    <col min="11" max="11" width="11.7109375" style="39" customWidth="1"/>
    <col min="12" max="12" width="9.5703125" style="39" customWidth="1"/>
    <col min="13" max="13" width="9.5703125" style="39" hidden="1" customWidth="1"/>
    <col min="14" max="14" width="9.5703125" style="39" customWidth="1"/>
    <col min="15" max="15" width="9.5703125" style="39" hidden="1" customWidth="1"/>
    <col min="16" max="16" width="9.7109375" style="40" customWidth="1"/>
    <col min="17" max="17" width="9.5703125" style="40" hidden="1" customWidth="1"/>
    <col min="18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221" t="s">
        <v>257</v>
      </c>
      <c r="J1" s="232" t="s">
        <v>22</v>
      </c>
      <c r="K1" s="35" t="s">
        <v>5</v>
      </c>
      <c r="L1" s="36" t="s">
        <v>13</v>
      </c>
      <c r="M1" s="36" t="s">
        <v>139</v>
      </c>
      <c r="N1" s="37" t="s">
        <v>7</v>
      </c>
      <c r="O1" s="37" t="s">
        <v>138</v>
      </c>
      <c r="P1" s="38" t="s">
        <v>17</v>
      </c>
      <c r="Q1" s="38" t="s">
        <v>140</v>
      </c>
      <c r="S1" s="1" t="s">
        <v>5</v>
      </c>
    </row>
    <row r="2" spans="1:22" ht="20.100000000000001" customHeight="1">
      <c r="A2" s="54" t="str">
        <f>IFERROR(VLOOKUP(Tableau2[[#This Row],[Nom Prénom]],Tableau[[Nom Prénom]:[Age]],4,FALSE)," ")</f>
        <v xml:space="preserve"> </v>
      </c>
      <c r="B2" s="55"/>
      <c r="C2" s="54" t="str">
        <f>IFERROR(VLOOKUP(B2,Tableau[[Nom Prénom]:[Age]],2,FALSE)," ")</f>
        <v xml:space="preserve"> </v>
      </c>
      <c r="D2" s="54" t="str">
        <f>IFERROR(VLOOKUP(B2,Tableau[[Nom Prénom]:[Age]],3,FALSE)," ")</f>
        <v xml:space="preserve"> </v>
      </c>
      <c r="E2" s="61" t="s">
        <v>165</v>
      </c>
      <c r="F2" s="56" t="str">
        <f>IFERROR(VLOOKUP(B2,Tableau[[Nom Prénom]:[Age]],5,FALSE)," ")</f>
        <v xml:space="preserve"> </v>
      </c>
      <c r="G2" s="57"/>
      <c r="H2" s="220"/>
      <c r="I2" s="222"/>
      <c r="J2" s="233">
        <f>Tableau2[[#This Row],[Points]]+Tableau2[[#This Row],[Ateliers]]</f>
        <v>0</v>
      </c>
      <c r="K2" s="43" t="s">
        <v>7</v>
      </c>
      <c r="L2" s="42" t="str">
        <f t="shared" ref="L2" si="0">IF(IF(K2="9 TE",1,0)=1,SUM(H2:I2)," ")</f>
        <v xml:space="preserve"> </v>
      </c>
      <c r="M2" s="42">
        <f t="shared" ref="M2:M65" si="1">IFERROR((RANK(IF(IF(K2="9 TE",1,0)=1,H2," "),L:L,0)),0)</f>
        <v>0</v>
      </c>
      <c r="N2" s="43">
        <f t="shared" ref="N2" si="2">IF(IF(K2="9 TD",1,0)=1,SUM(H2:I2)," ")</f>
        <v>0</v>
      </c>
      <c r="O2" s="43">
        <f t="shared" ref="O2" si="3">IFERROR((RANK(IF(IF(K2="9 TD",1,0)=1,H2," "),N:N,0)),0)</f>
        <v>1</v>
      </c>
      <c r="P2" s="44" t="str">
        <f t="shared" ref="P2:P65" si="4">IF(IF(K2="18 T",1,0)=1,H2," ")</f>
        <v xml:space="preserve"> </v>
      </c>
      <c r="Q2" s="44" t="s">
        <v>274</v>
      </c>
      <c r="R2" s="141"/>
      <c r="S2" s="34" t="s">
        <v>13</v>
      </c>
      <c r="T2" s="2" t="s">
        <v>155</v>
      </c>
      <c r="V2" s="2" t="s">
        <v>164</v>
      </c>
    </row>
    <row r="3" spans="1:22" ht="20.100000000000001" customHeight="1">
      <c r="A3" s="54" t="str">
        <f>IFERROR(VLOOKUP(Tableau2[[#This Row],[Nom Prénom]],Tableau[[Nom Prénom]:[Age]],4,FALSE)," ")</f>
        <v xml:space="preserve"> </v>
      </c>
      <c r="B3" s="55"/>
      <c r="C3" s="54" t="str">
        <f>IFERROR(VLOOKUP(B3,Tableau[[Nom Prénom]:[Age]],2,FALSE)," ")</f>
        <v xml:space="preserve"> </v>
      </c>
      <c r="D3" s="54" t="str">
        <f>IFERROR(VLOOKUP(B3,Tableau[[Nom Prénom]:[Age]],3,FALSE)," ")</f>
        <v xml:space="preserve"> </v>
      </c>
      <c r="E3" s="59" t="s">
        <v>165</v>
      </c>
      <c r="F3" s="56" t="str">
        <f>IFERROR(VLOOKUP(B3,Tableau[[Nom Prénom]:[Age]],5,FALSE)," ")</f>
        <v xml:space="preserve"> </v>
      </c>
      <c r="G3" s="57"/>
      <c r="H3" s="220"/>
      <c r="I3" s="223"/>
      <c r="J3" s="223">
        <f>Tableau2[[#This Row],[Points]]+Tableau2[[#This Row],[Ateliers]]</f>
        <v>0</v>
      </c>
      <c r="K3" s="43" t="s">
        <v>7</v>
      </c>
      <c r="L3" s="42" t="str">
        <f t="shared" ref="L3:L15" si="5">IF(IF(K3="9 TE",1,0)=1,SUM(H3:I3)," ")</f>
        <v xml:space="preserve"> </v>
      </c>
      <c r="M3" s="42">
        <f t="shared" si="1"/>
        <v>0</v>
      </c>
      <c r="N3" s="43">
        <f t="shared" ref="N3:N66" si="6">IF(IF(K3="9 TD",1,0)=1,SUM(H3:I3)," ")</f>
        <v>0</v>
      </c>
      <c r="O3" s="43">
        <f t="shared" ref="O3:O66" si="7">IFERROR((RANK(IF(IF(K3="9 TD",1,0)=1,H3," "),N:N,0)),0)</f>
        <v>1</v>
      </c>
      <c r="P3" s="44" t="str">
        <f t="shared" si="4"/>
        <v xml:space="preserve"> </v>
      </c>
      <c r="Q3" s="44" t="s">
        <v>274</v>
      </c>
      <c r="R3" s="139"/>
      <c r="S3" s="34" t="s">
        <v>7</v>
      </c>
      <c r="T3" s="2" t="s">
        <v>156</v>
      </c>
      <c r="V3" s="2" t="s">
        <v>165</v>
      </c>
    </row>
    <row r="4" spans="1:22" ht="20.100000000000001" customHeight="1">
      <c r="A4" s="54" t="str">
        <f>IFERROR(VLOOKUP(Tableau2[[#This Row],[Nom Prénom]],Tableau[[Nom Prénom]:[Age]],4,FALSE)," ")</f>
        <v xml:space="preserve"> </v>
      </c>
      <c r="B4" s="55"/>
      <c r="C4" s="54" t="str">
        <f>IFERROR(VLOOKUP(B4,Tableau[[Nom Prénom]:[Age]],2,FALSE)," ")</f>
        <v xml:space="preserve"> </v>
      </c>
      <c r="D4" s="54" t="str">
        <f>IFERROR(VLOOKUP(B4,Tableau[[Nom Prénom]:[Age]],3,FALSE)," ")</f>
        <v xml:space="preserve"> </v>
      </c>
      <c r="E4" s="63" t="s">
        <v>165</v>
      </c>
      <c r="F4" s="56" t="str">
        <f>IFERROR(VLOOKUP(B4,Tableau[[Nom Prénom]:[Age]],5,FALSE)," ")</f>
        <v xml:space="preserve"> </v>
      </c>
      <c r="G4" s="57"/>
      <c r="H4" s="220"/>
      <c r="I4" s="223"/>
      <c r="J4" s="223">
        <f>Tableau2[[#This Row],[Points]]+Tableau2[[#This Row],[Ateliers]]</f>
        <v>0</v>
      </c>
      <c r="K4" s="43" t="s">
        <v>7</v>
      </c>
      <c r="L4" s="42" t="str">
        <f t="shared" si="5"/>
        <v xml:space="preserve"> </v>
      </c>
      <c r="M4" s="42">
        <f>IFERROR((RANK(IF(IF(K4="9 TE",1,0)=1,H4," "),L:L,0)),0)</f>
        <v>0</v>
      </c>
      <c r="N4" s="43">
        <f>IF(IF(K4="9 TD",1,0)=1,SUM(H4:I4)," ")</f>
        <v>0</v>
      </c>
      <c r="O4" s="43">
        <f>IFERROR((RANK(IF(IF(K4="9 TD",1,0)=1,H4," "),N:N,0)),0)</f>
        <v>1</v>
      </c>
      <c r="P4" s="44" t="str">
        <f t="shared" si="4"/>
        <v xml:space="preserve"> </v>
      </c>
      <c r="Q4" s="44" t="s">
        <v>274</v>
      </c>
      <c r="R4" s="140"/>
      <c r="S4" s="34" t="s">
        <v>17</v>
      </c>
      <c r="T4" s="2" t="s">
        <v>141</v>
      </c>
      <c r="V4" s="2" t="s">
        <v>20</v>
      </c>
    </row>
    <row r="5" spans="1:22" ht="20.100000000000001" customHeight="1">
      <c r="A5" s="54" t="str">
        <f>IFERROR(VLOOKUP(Tableau2[[#This Row],[Nom Prénom]],Tableau[[Nom Prénom]:[Age]],4,FALSE)," ")</f>
        <v xml:space="preserve"> </v>
      </c>
      <c r="B5" s="55"/>
      <c r="C5" s="54" t="str">
        <f>IFERROR(VLOOKUP(B5,Tableau[[Nom Prénom]:[Age]],2,FALSE)," ")</f>
        <v xml:space="preserve"> </v>
      </c>
      <c r="D5" s="54" t="str">
        <f>IFERROR(VLOOKUP(B5,Tableau[[Nom Prénom]:[Age]],3,FALSE)," ")</f>
        <v xml:space="preserve"> </v>
      </c>
      <c r="E5" s="61" t="s">
        <v>165</v>
      </c>
      <c r="F5" s="56" t="str">
        <f>IFERROR(VLOOKUP(B5,Tableau[[Nom Prénom]:[Age]],5,FALSE)," ")</f>
        <v xml:space="preserve"> </v>
      </c>
      <c r="G5" s="64"/>
      <c r="H5" s="220"/>
      <c r="I5" s="223"/>
      <c r="J5" s="223">
        <f>Tableau2[[#This Row],[Points]]+Tableau2[[#This Row],[Ateliers]]</f>
        <v>0</v>
      </c>
      <c r="K5" s="43" t="s">
        <v>7</v>
      </c>
      <c r="L5" s="42" t="str">
        <f>IF(IF(K5="9 TE",1,0)=1,SUM(H5:I5)," ")</f>
        <v xml:space="preserve"> </v>
      </c>
      <c r="M5" s="42">
        <f>IFERROR((RANK(IF(IF(K5="9 TE",1,0)=1,H5," "),L:L,0)),0)</f>
        <v>0</v>
      </c>
      <c r="N5" s="43">
        <f>IF(IF(K5="9 TD",1,0)=1,SUM(H5:I5)," ")</f>
        <v>0</v>
      </c>
      <c r="O5" s="43">
        <f t="shared" ref="O5:O12" si="8">IFERROR((RANK(IF(IF(K5="9 TD",1,0)=1,H5," "),N:N,0)),0)</f>
        <v>1</v>
      </c>
      <c r="P5" s="44" t="str">
        <f t="shared" si="4"/>
        <v xml:space="preserve"> </v>
      </c>
      <c r="Q5" s="44" t="s">
        <v>274</v>
      </c>
      <c r="V5" s="2" t="s">
        <v>166</v>
      </c>
    </row>
    <row r="6" spans="1:22" ht="20.100000000000001" customHeight="1">
      <c r="A6" s="217" t="str">
        <f>IFERROR(VLOOKUP(Tableau2[[#This Row],[Nom Prénom]],Tableau[[Nom Prénom]:[Age]],4,FALSE)," ")</f>
        <v xml:space="preserve"> </v>
      </c>
      <c r="B6" s="218"/>
      <c r="C6" s="54" t="str">
        <f>IFERROR(VLOOKUP(B6,Tableau[[Nom Prénom]:[Age]],2,FALSE)," ")</f>
        <v xml:space="preserve"> </v>
      </c>
      <c r="D6" s="54" t="str">
        <f>IFERROR(VLOOKUP(B6,Tableau[[Nom Prénom]:[Age]],3,FALSE)," ")</f>
        <v xml:space="preserve"> </v>
      </c>
      <c r="E6" s="61" t="s">
        <v>165</v>
      </c>
      <c r="F6" s="56" t="str">
        <f>IFERROR(VLOOKUP(B6,Tableau[[Nom Prénom]:[Age]],5,FALSE)," ")</f>
        <v xml:space="preserve"> </v>
      </c>
      <c r="G6" s="219"/>
      <c r="H6" s="220"/>
      <c r="I6" s="224"/>
      <c r="J6" s="234">
        <f>Tableau2[[#This Row],[Points]]+Tableau2[[#This Row],[Ateliers]]</f>
        <v>0</v>
      </c>
      <c r="K6" s="43" t="s">
        <v>7</v>
      </c>
      <c r="L6" s="42" t="str">
        <f t="shared" si="5"/>
        <v xml:space="preserve"> </v>
      </c>
      <c r="M6" s="42">
        <f t="shared" si="1"/>
        <v>0</v>
      </c>
      <c r="N6" s="43">
        <f t="shared" si="6"/>
        <v>0</v>
      </c>
      <c r="O6" s="43">
        <f t="shared" si="8"/>
        <v>1</v>
      </c>
      <c r="P6" s="44" t="str">
        <f t="shared" si="4"/>
        <v xml:space="preserve"> </v>
      </c>
      <c r="Q6" s="44">
        <f t="shared" ref="Q6:Q69" si="9">IFERROR((RANK(IF(IF(K6="18 T",1,0)=1,H6," "),P:P,0)),0)</f>
        <v>0</v>
      </c>
    </row>
    <row r="7" spans="1:22" ht="20.100000000000001" customHeight="1">
      <c r="A7" s="54" t="str">
        <f>IFERROR(VLOOKUP(Tableau2[[#This Row],[Nom Prénom]],Tableau[[Nom Prénom]:[Age]],4,FALSE)," ")</f>
        <v xml:space="preserve"> </v>
      </c>
      <c r="B7" s="55"/>
      <c r="C7" s="54" t="str">
        <f>IFERROR(VLOOKUP(B7,Tableau[[Nom Prénom]:[Age]],2,FALSE)," ")</f>
        <v xml:space="preserve"> </v>
      </c>
      <c r="D7" s="54" t="str">
        <f>IFERROR(VLOOKUP(B7,Tableau[[Nom Prénom]:[Age]],3,FALSE)," ")</f>
        <v xml:space="preserve"> </v>
      </c>
      <c r="E7" s="63" t="s">
        <v>165</v>
      </c>
      <c r="F7" s="56" t="str">
        <f>IFERROR(VLOOKUP(B7,Tableau[[Nom Prénom]:[Age]],5,FALSE)," ")</f>
        <v xml:space="preserve"> </v>
      </c>
      <c r="G7" s="57"/>
      <c r="H7" s="220"/>
      <c r="I7" s="223"/>
      <c r="J7" s="223">
        <f>Tableau2[[#This Row],[Points]]+Tableau2[[#This Row],[Ateliers]]</f>
        <v>0</v>
      </c>
      <c r="K7" s="43" t="s">
        <v>7</v>
      </c>
      <c r="L7" s="42" t="str">
        <f t="shared" si="5"/>
        <v xml:space="preserve"> </v>
      </c>
      <c r="M7" s="42">
        <f t="shared" si="1"/>
        <v>0</v>
      </c>
      <c r="N7" s="43">
        <f t="shared" si="6"/>
        <v>0</v>
      </c>
      <c r="O7" s="43">
        <f t="shared" si="8"/>
        <v>1</v>
      </c>
      <c r="P7" s="44" t="str">
        <f t="shared" si="4"/>
        <v xml:space="preserve"> </v>
      </c>
      <c r="Q7" s="44">
        <f t="shared" si="9"/>
        <v>0</v>
      </c>
      <c r="V7" s="2" t="s">
        <v>168</v>
      </c>
    </row>
    <row r="8" spans="1:22" ht="20.100000000000001" customHeight="1">
      <c r="A8" s="54" t="str">
        <f>IFERROR(VLOOKUP(Tableau2[[#This Row],[Nom Prénom]],Tableau[[Nom Prénom]:[Age]],4,FALSE)," ")</f>
        <v xml:space="preserve"> </v>
      </c>
      <c r="B8" s="55"/>
      <c r="C8" s="54" t="str">
        <f>IFERROR(VLOOKUP(B8,Tableau[[Nom Prénom]:[Age]],2,FALSE)," ")</f>
        <v xml:space="preserve"> </v>
      </c>
      <c r="D8" s="54" t="str">
        <f>IFERROR(VLOOKUP(B8,Tableau[[Nom Prénom]:[Age]],3,FALSE)," ")</f>
        <v xml:space="preserve"> </v>
      </c>
      <c r="E8" s="59" t="s">
        <v>165</v>
      </c>
      <c r="F8" s="56" t="str">
        <f>IFERROR(VLOOKUP(B8,Tableau[[Nom Prénom]:[Age]],5,FALSE)," ")</f>
        <v xml:space="preserve"> </v>
      </c>
      <c r="G8" s="57"/>
      <c r="H8" s="220"/>
      <c r="I8" s="223"/>
      <c r="J8" s="223">
        <f>Tableau2[[#This Row],[Points]]+Tableau2[[#This Row],[Ateliers]]</f>
        <v>0</v>
      </c>
      <c r="K8" s="43" t="s">
        <v>7</v>
      </c>
      <c r="L8" s="42" t="str">
        <f t="shared" si="5"/>
        <v xml:space="preserve"> </v>
      </c>
      <c r="M8" s="42">
        <f t="shared" si="1"/>
        <v>0</v>
      </c>
      <c r="N8" s="43">
        <f t="shared" si="6"/>
        <v>0</v>
      </c>
      <c r="O8" s="43">
        <f t="shared" si="8"/>
        <v>1</v>
      </c>
      <c r="P8" s="44" t="str">
        <f t="shared" si="4"/>
        <v xml:space="preserve"> </v>
      </c>
      <c r="Q8" s="44">
        <f t="shared" si="9"/>
        <v>0</v>
      </c>
      <c r="V8" s="2" t="s">
        <v>167</v>
      </c>
    </row>
    <row r="9" spans="1:22" ht="20.100000000000001" customHeight="1">
      <c r="A9" s="54" t="str">
        <f>IFERROR(VLOOKUP(Tableau2[[#This Row],[Nom Prénom]],Tableau[[Nom Prénom]:[Age]],4,FALSE)," ")</f>
        <v xml:space="preserve"> </v>
      </c>
      <c r="B9" s="55"/>
      <c r="C9" s="54" t="str">
        <f>IFERROR(VLOOKUP(B9,Tableau[[Nom Prénom]:[Age]],2,FALSE)," ")</f>
        <v xml:space="preserve"> </v>
      </c>
      <c r="D9" s="54" t="str">
        <f>IFERROR(VLOOKUP(B9,Tableau[[Nom Prénom]:[Age]],3,FALSE)," ")</f>
        <v xml:space="preserve"> </v>
      </c>
      <c r="E9" s="61" t="s">
        <v>166</v>
      </c>
      <c r="F9" s="56" t="str">
        <f>IFERROR(VLOOKUP(B9,Tableau[[Nom Prénom]:[Age]],5,FALSE)," ")</f>
        <v xml:space="preserve"> </v>
      </c>
      <c r="G9" s="64"/>
      <c r="H9" s="220"/>
      <c r="I9" s="223"/>
      <c r="J9" s="223">
        <f>Tableau2[[#This Row],[Points]]+Tableau2[[#This Row],[Ateliers]]</f>
        <v>0</v>
      </c>
      <c r="K9" s="43" t="s">
        <v>7</v>
      </c>
      <c r="L9" s="42" t="str">
        <f t="shared" si="5"/>
        <v xml:space="preserve"> </v>
      </c>
      <c r="M9" s="42">
        <f t="shared" si="1"/>
        <v>0</v>
      </c>
      <c r="N9" s="43">
        <f t="shared" si="6"/>
        <v>0</v>
      </c>
      <c r="O9" s="43">
        <f t="shared" si="8"/>
        <v>1</v>
      </c>
      <c r="P9" s="44" t="str">
        <f t="shared" si="4"/>
        <v xml:space="preserve"> </v>
      </c>
      <c r="Q9" s="44">
        <f t="shared" si="9"/>
        <v>0</v>
      </c>
    </row>
    <row r="10" spans="1:22" ht="20.100000000000001" customHeight="1">
      <c r="A10" s="217" t="str">
        <f>IFERROR(VLOOKUP(Tableau2[[#This Row],[Nom Prénom]],Tableau[[Nom Prénom]:[Age]],4,FALSE)," ")</f>
        <v xml:space="preserve"> </v>
      </c>
      <c r="B10" s="218"/>
      <c r="C10" s="54" t="str">
        <f>IFERROR(VLOOKUP(B10,Tableau[[Nom Prénom]:[Age]],2,FALSE)," ")</f>
        <v xml:space="preserve"> </v>
      </c>
      <c r="D10" s="54" t="str">
        <f>IFERROR(VLOOKUP(B10,Tableau[[Nom Prénom]:[Age]],3,FALSE)," ")</f>
        <v xml:space="preserve"> </v>
      </c>
      <c r="E10" s="61" t="s">
        <v>166</v>
      </c>
      <c r="F10" s="56" t="str">
        <f>IFERROR(VLOOKUP(B10,Tableau[[Nom Prénom]:[Age]],5,FALSE)," ")</f>
        <v xml:space="preserve"> </v>
      </c>
      <c r="G10" s="219"/>
      <c r="H10" s="220"/>
      <c r="I10" s="224"/>
      <c r="J10" s="234">
        <f>Tableau2[[#This Row],[Points]]+Tableau2[[#This Row],[Ateliers]]</f>
        <v>0</v>
      </c>
      <c r="K10" s="43" t="s">
        <v>7</v>
      </c>
      <c r="L10" s="42" t="str">
        <f t="shared" si="5"/>
        <v xml:space="preserve"> </v>
      </c>
      <c r="M10" s="42">
        <f t="shared" si="1"/>
        <v>0</v>
      </c>
      <c r="N10" s="43">
        <f t="shared" si="6"/>
        <v>0</v>
      </c>
      <c r="O10" s="43">
        <f t="shared" si="8"/>
        <v>1</v>
      </c>
      <c r="P10" s="44" t="str">
        <f t="shared" si="4"/>
        <v xml:space="preserve"> </v>
      </c>
      <c r="Q10" s="44">
        <f t="shared" si="9"/>
        <v>0</v>
      </c>
    </row>
    <row r="11" spans="1:22" ht="20.100000000000001" customHeight="1">
      <c r="A11" s="54" t="str">
        <f>IFERROR(VLOOKUP(Tableau2[[#This Row],[Nom Prénom]],Tableau[[Nom Prénom]:[Age]],4,FALSE)," ")</f>
        <v xml:space="preserve"> </v>
      </c>
      <c r="B11" s="55"/>
      <c r="C11" s="54" t="str">
        <f>IFERROR(VLOOKUP(B11,Tableau[[Nom Prénom]:[Age]],2,FALSE)," ")</f>
        <v xml:space="preserve"> </v>
      </c>
      <c r="D11" s="54" t="str">
        <f>IFERROR(VLOOKUP(B11,Tableau[[Nom Prénom]:[Age]],3,FALSE)," ")</f>
        <v xml:space="preserve"> </v>
      </c>
      <c r="E11" s="63" t="s">
        <v>165</v>
      </c>
      <c r="F11" s="56" t="str">
        <f>IFERROR(VLOOKUP(B11,Tableau[[Nom Prénom]:[Age]],5,FALSE)," ")</f>
        <v xml:space="preserve"> </v>
      </c>
      <c r="G11" s="57"/>
      <c r="H11" s="220"/>
      <c r="I11" s="223"/>
      <c r="J11" s="223">
        <f>Tableau2[[#This Row],[Points]]+Tableau2[[#This Row],[Ateliers]]</f>
        <v>0</v>
      </c>
      <c r="K11" s="43" t="s">
        <v>7</v>
      </c>
      <c r="L11" s="42" t="str">
        <f t="shared" si="5"/>
        <v xml:space="preserve"> </v>
      </c>
      <c r="M11" s="42">
        <f t="shared" si="1"/>
        <v>0</v>
      </c>
      <c r="N11" s="43">
        <f t="shared" si="6"/>
        <v>0</v>
      </c>
      <c r="O11" s="43">
        <f t="shared" si="8"/>
        <v>1</v>
      </c>
      <c r="P11" s="44" t="str">
        <f t="shared" si="4"/>
        <v xml:space="preserve"> </v>
      </c>
      <c r="Q11" s="44">
        <f t="shared" si="9"/>
        <v>0</v>
      </c>
    </row>
    <row r="12" spans="1:22" ht="20.100000000000001" customHeight="1">
      <c r="A12" s="54" t="str">
        <f>IFERROR(VLOOKUP(Tableau2[[#This Row],[Nom Prénom]],Tableau[[Nom Prénom]:[Age]],4,FALSE)," ")</f>
        <v xml:space="preserve"> </v>
      </c>
      <c r="B12" s="55"/>
      <c r="C12" s="54" t="str">
        <f>IFERROR(VLOOKUP(B12,Tableau[[Nom Prénom]:[Age]],2,FALSE)," ")</f>
        <v xml:space="preserve"> </v>
      </c>
      <c r="D12" s="54" t="str">
        <f>IFERROR(VLOOKUP(B12,Tableau[[Nom Prénom]:[Age]],3,FALSE)," ")</f>
        <v xml:space="preserve"> </v>
      </c>
      <c r="E12" s="59" t="s">
        <v>164</v>
      </c>
      <c r="F12" s="56" t="str">
        <f>IFERROR(VLOOKUP(B12,Tableau[[Nom Prénom]:[Age]],5,FALSE)," ")</f>
        <v xml:space="preserve"> </v>
      </c>
      <c r="G12" s="57"/>
      <c r="H12" s="220"/>
      <c r="I12" s="223"/>
      <c r="J12" s="223">
        <f>Tableau2[[#This Row],[Points]]+Tableau2[[#This Row],[Ateliers]]</f>
        <v>0</v>
      </c>
      <c r="K12" s="43" t="s">
        <v>7</v>
      </c>
      <c r="L12" s="42" t="str">
        <f t="shared" si="5"/>
        <v xml:space="preserve"> </v>
      </c>
      <c r="M12" s="42">
        <f t="shared" si="1"/>
        <v>0</v>
      </c>
      <c r="N12" s="43">
        <f t="shared" si="6"/>
        <v>0</v>
      </c>
      <c r="O12" s="43">
        <f t="shared" si="8"/>
        <v>1</v>
      </c>
      <c r="P12" s="44" t="str">
        <f t="shared" si="4"/>
        <v xml:space="preserve"> </v>
      </c>
      <c r="Q12" s="44">
        <f t="shared" si="9"/>
        <v>0</v>
      </c>
    </row>
    <row r="13" spans="1:22" ht="20.100000000000001" customHeight="1">
      <c r="A13" s="54" t="str">
        <f>IFERROR(VLOOKUP(Tableau2[[#This Row],[Nom Prénom]],Tableau[[Nom Prénom]:[Age]],4,FALSE)," ")</f>
        <v xml:space="preserve"> </v>
      </c>
      <c r="B13" s="55"/>
      <c r="C13" s="54" t="str">
        <f>IFERROR(VLOOKUP(B13,Tableau[[Nom Prénom]:[Age]],2,FALSE)," ")</f>
        <v xml:space="preserve"> </v>
      </c>
      <c r="D13" s="54" t="str">
        <f>IFERROR(VLOOKUP(B13,Tableau[[Nom Prénom]:[Age]],3,FALSE)," ")</f>
        <v xml:space="preserve"> </v>
      </c>
      <c r="E13" s="61" t="s">
        <v>166</v>
      </c>
      <c r="F13" s="56" t="str">
        <f>IFERROR(VLOOKUP(B13,Tableau[[Nom Prénom]:[Age]],5,FALSE)," ")</f>
        <v xml:space="preserve"> </v>
      </c>
      <c r="G13" s="57"/>
      <c r="H13" s="220"/>
      <c r="I13" s="223"/>
      <c r="J13" s="223">
        <f>Tableau2[[#This Row],[Points]]+Tableau2[[#This Row],[Ateliers]]</f>
        <v>0</v>
      </c>
      <c r="K13" s="36" t="s">
        <v>13</v>
      </c>
      <c r="L13" s="42">
        <f>IF(IF(K13="9 TE",1,0)=1,SUM(H13:I13)," ")</f>
        <v>0</v>
      </c>
      <c r="M13" s="42">
        <f t="shared" si="1"/>
        <v>1</v>
      </c>
      <c r="N13" s="43" t="str">
        <f t="shared" si="6"/>
        <v xml:space="preserve"> </v>
      </c>
      <c r="O13" s="43">
        <f t="shared" si="7"/>
        <v>0</v>
      </c>
      <c r="P13" s="44" t="str">
        <f t="shared" si="4"/>
        <v xml:space="preserve"> </v>
      </c>
      <c r="Q13" s="44">
        <f t="shared" si="9"/>
        <v>0</v>
      </c>
    </row>
    <row r="14" spans="1:22" ht="20.100000000000001" customHeight="1">
      <c r="A14" s="54" t="str">
        <f>IFERROR(VLOOKUP(Tableau2[[#This Row],[Nom Prénom]],Tableau[[Nom Prénom]:[Age]],4,FALSE)," ")</f>
        <v xml:space="preserve"> </v>
      </c>
      <c r="B14" s="55"/>
      <c r="C14" s="54" t="str">
        <f>IFERROR(VLOOKUP(B14,Tableau[[Nom Prénom]:[Age]],2,FALSE)," ")</f>
        <v xml:space="preserve"> </v>
      </c>
      <c r="D14" s="54" t="str">
        <f>IFERROR(VLOOKUP(B14,Tableau[[Nom Prénom]:[Age]],3,FALSE)," ")</f>
        <v xml:space="preserve"> </v>
      </c>
      <c r="E14" s="59" t="s">
        <v>166</v>
      </c>
      <c r="F14" s="56" t="str">
        <f>IFERROR(VLOOKUP(B14,Tableau[[Nom Prénom]:[Age]],5,FALSE)," ")</f>
        <v xml:space="preserve"> </v>
      </c>
      <c r="G14" s="57"/>
      <c r="H14" s="220"/>
      <c r="I14" s="223"/>
      <c r="J14" s="223">
        <f>Tableau2[[#This Row],[Points]]+Tableau2[[#This Row],[Ateliers]]</f>
        <v>0</v>
      </c>
      <c r="K14" s="36" t="s">
        <v>13</v>
      </c>
      <c r="L14" s="42">
        <f t="shared" si="5"/>
        <v>0</v>
      </c>
      <c r="M14" s="42">
        <f t="shared" si="1"/>
        <v>1</v>
      </c>
      <c r="N14" s="43" t="str">
        <f t="shared" si="6"/>
        <v xml:space="preserve"> </v>
      </c>
      <c r="O14" s="43">
        <f t="shared" si="7"/>
        <v>0</v>
      </c>
      <c r="P14" s="44" t="str">
        <f t="shared" si="4"/>
        <v xml:space="preserve"> </v>
      </c>
      <c r="Q14" s="44">
        <f t="shared" si="9"/>
        <v>0</v>
      </c>
    </row>
    <row r="15" spans="1:22" ht="20.100000000000001" customHeight="1">
      <c r="A15" s="54" t="str">
        <f>IFERROR(VLOOKUP(Tableau2[[#This Row],[Nom Prénom]],Tableau[[Nom Prénom]:[Age]],4,FALSE)," ")</f>
        <v xml:space="preserve"> </v>
      </c>
      <c r="B15" s="55"/>
      <c r="C15" s="54" t="str">
        <f>IFERROR(VLOOKUP(B15,Tableau[[Nom Prénom]:[Age]],2,FALSE)," ")</f>
        <v xml:space="preserve"> </v>
      </c>
      <c r="D15" s="54" t="str">
        <f>IFERROR(VLOOKUP(B15,Tableau[[Nom Prénom]:[Age]],3,FALSE)," ")</f>
        <v xml:space="preserve"> </v>
      </c>
      <c r="E15" s="59" t="s">
        <v>165</v>
      </c>
      <c r="F15" s="56" t="str">
        <f>IFERROR(VLOOKUP(B15,Tableau[[Nom Prénom]:[Age]],5,FALSE)," ")</f>
        <v xml:space="preserve"> </v>
      </c>
      <c r="G15" s="57"/>
      <c r="H15" s="220"/>
      <c r="I15" s="223"/>
      <c r="J15" s="223">
        <f>Tableau2[[#This Row],[Points]]+Tableau2[[#This Row],[Ateliers]]</f>
        <v>0</v>
      </c>
      <c r="K15" s="36" t="s">
        <v>13</v>
      </c>
      <c r="L15" s="42">
        <f t="shared" si="5"/>
        <v>0</v>
      </c>
      <c r="M15" s="42">
        <f t="shared" si="1"/>
        <v>1</v>
      </c>
      <c r="N15" s="43" t="str">
        <f t="shared" si="6"/>
        <v xml:space="preserve"> </v>
      </c>
      <c r="O15" s="43">
        <f t="shared" si="7"/>
        <v>0</v>
      </c>
      <c r="P15" s="44" t="str">
        <f t="shared" si="4"/>
        <v xml:space="preserve"> </v>
      </c>
      <c r="Q15" s="44">
        <f t="shared" si="9"/>
        <v>0</v>
      </c>
    </row>
    <row r="16" spans="1:22" ht="20.100000000000001" customHeight="1">
      <c r="A16" s="54" t="str">
        <f>IFERROR(VLOOKUP(Tableau2[[#This Row],[Nom Prénom]],Tableau[[Nom Prénom]:[Age]],4,FALSE)," ")</f>
        <v xml:space="preserve"> </v>
      </c>
      <c r="B16" s="55"/>
      <c r="C16" s="54" t="str">
        <f>IFERROR(VLOOKUP(B16,Tableau[[Nom Prénom]:[Age]],2,FALSE)," ")</f>
        <v xml:space="preserve"> </v>
      </c>
      <c r="D16" s="54" t="str">
        <f>IFERROR(VLOOKUP(B16,Tableau[[Nom Prénom]:[Age]],3,FALSE)," ")</f>
        <v xml:space="preserve"> </v>
      </c>
      <c r="E16" s="59" t="s">
        <v>166</v>
      </c>
      <c r="F16" s="56" t="str">
        <f>IFERROR(VLOOKUP(B16,Tableau[[Nom Prénom]:[Age]],5,FALSE)," ")</f>
        <v xml:space="preserve"> </v>
      </c>
      <c r="G16" s="57"/>
      <c r="H16" s="220"/>
      <c r="I16" s="223"/>
      <c r="J16" s="223">
        <f>Tableau2[[#This Row],[Points]]+Tableau2[[#This Row],[Ateliers]]</f>
        <v>0</v>
      </c>
      <c r="K16" s="36" t="s">
        <v>13</v>
      </c>
      <c r="L16" s="42">
        <f t="shared" ref="L16:L66" si="10">IF(IF(K16="9 TE",1,0)=1,SUM(H16:I16)," ")</f>
        <v>0</v>
      </c>
      <c r="M16" s="42">
        <f t="shared" si="1"/>
        <v>1</v>
      </c>
      <c r="N16" s="43" t="str">
        <f t="shared" si="6"/>
        <v xml:space="preserve"> </v>
      </c>
      <c r="O16" s="43">
        <f t="shared" si="7"/>
        <v>0</v>
      </c>
      <c r="P16" s="44" t="str">
        <f t="shared" si="4"/>
        <v xml:space="preserve"> </v>
      </c>
      <c r="Q16" s="44">
        <f t="shared" si="9"/>
        <v>0</v>
      </c>
    </row>
    <row r="17" spans="1:17" ht="20.100000000000001" customHeight="1">
      <c r="A17" s="54" t="str">
        <f>IFERROR(VLOOKUP(Tableau2[[#This Row],[Nom Prénom]],Tableau[[Nom Prénom]:[Age]],4,FALSE)," ")</f>
        <v xml:space="preserve"> </v>
      </c>
      <c r="B17" s="55"/>
      <c r="C17" s="54" t="str">
        <f>IFERROR(VLOOKUP(B17,Tableau[[Nom Prénom]:[Age]],2,FALSE)," ")</f>
        <v xml:space="preserve"> </v>
      </c>
      <c r="D17" s="54" t="str">
        <f>IFERROR(VLOOKUP(B17,Tableau[[Nom Prénom]:[Age]],3,FALSE)," ")</f>
        <v xml:space="preserve"> </v>
      </c>
      <c r="E17" s="61" t="s">
        <v>166</v>
      </c>
      <c r="F17" s="56" t="str">
        <f>IFERROR(VLOOKUP(B17,Tableau[[Nom Prénom]:[Age]],5,FALSE)," ")</f>
        <v xml:space="preserve"> </v>
      </c>
      <c r="G17" s="57"/>
      <c r="H17" s="220"/>
      <c r="I17" s="223"/>
      <c r="J17" s="223">
        <f>Tableau2[[#This Row],[Points]]+Tableau2[[#This Row],[Ateliers]]</f>
        <v>0</v>
      </c>
      <c r="K17" s="36" t="s">
        <v>13</v>
      </c>
      <c r="L17" s="42">
        <f t="shared" si="10"/>
        <v>0</v>
      </c>
      <c r="M17" s="42">
        <f t="shared" si="1"/>
        <v>1</v>
      </c>
      <c r="N17" s="43" t="str">
        <f t="shared" si="6"/>
        <v xml:space="preserve"> </v>
      </c>
      <c r="O17" s="43">
        <f t="shared" si="7"/>
        <v>0</v>
      </c>
      <c r="P17" s="44" t="str">
        <f t="shared" si="4"/>
        <v xml:space="preserve"> </v>
      </c>
      <c r="Q17" s="44">
        <f t="shared" si="9"/>
        <v>0</v>
      </c>
    </row>
    <row r="18" spans="1:17" ht="20.100000000000001" customHeight="1">
      <c r="A18" s="54" t="str">
        <f>IFERROR(VLOOKUP(Tableau2[[#This Row],[Nom Prénom]],Tableau[[Nom Prénom]:[Age]],4,FALSE)," ")</f>
        <v xml:space="preserve"> </v>
      </c>
      <c r="B18" s="55"/>
      <c r="C18" s="54" t="str">
        <f>IFERROR(VLOOKUP(B18,Tableau[[Nom Prénom]:[Age]],2,FALSE)," ")</f>
        <v xml:space="preserve"> </v>
      </c>
      <c r="D18" s="54" t="str">
        <f>IFERROR(VLOOKUP(B18,Tableau[[Nom Prénom]:[Age]],3,FALSE)," ")</f>
        <v xml:space="preserve"> </v>
      </c>
      <c r="E18" s="61" t="s">
        <v>20</v>
      </c>
      <c r="F18" s="56" t="str">
        <f>IFERROR(VLOOKUP(B18,Tableau[[Nom Prénom]:[Age]],5,FALSE)," ")</f>
        <v xml:space="preserve"> </v>
      </c>
      <c r="G18" s="57"/>
      <c r="H18" s="220"/>
      <c r="I18" s="223"/>
      <c r="J18" s="223">
        <f>Tableau2[[#This Row],[Points]]+Tableau2[[#This Row],[Ateliers]]</f>
        <v>0</v>
      </c>
      <c r="K18" s="36" t="s">
        <v>13</v>
      </c>
      <c r="L18" s="42">
        <f t="shared" si="10"/>
        <v>0</v>
      </c>
      <c r="M18" s="42">
        <f t="shared" si="1"/>
        <v>1</v>
      </c>
      <c r="N18" s="43" t="str">
        <f t="shared" si="6"/>
        <v xml:space="preserve"> </v>
      </c>
      <c r="O18" s="43">
        <f t="shared" si="7"/>
        <v>0</v>
      </c>
      <c r="P18" s="44" t="str">
        <f t="shared" si="4"/>
        <v xml:space="preserve"> </v>
      </c>
      <c r="Q18" s="44">
        <f t="shared" si="9"/>
        <v>0</v>
      </c>
    </row>
    <row r="19" spans="1:17" ht="20.100000000000001" customHeight="1">
      <c r="A19" s="54" t="str">
        <f>IFERROR(VLOOKUP(Tableau2[[#This Row],[Nom Prénom]],Tableau[[Nom Prénom]:[Age]],4,FALSE)," ")</f>
        <v xml:space="preserve"> </v>
      </c>
      <c r="B19" s="55"/>
      <c r="C19" s="54" t="str">
        <f>IFERROR(VLOOKUP(B19,Tableau[[Nom Prénom]:[Age]],2,FALSE)," ")</f>
        <v xml:space="preserve"> </v>
      </c>
      <c r="D19" s="54" t="str">
        <f>IFERROR(VLOOKUP(B19,Tableau[[Nom Prénom]:[Age]],3,FALSE)," ")</f>
        <v xml:space="preserve"> </v>
      </c>
      <c r="E19" s="63" t="s">
        <v>165</v>
      </c>
      <c r="F19" s="56" t="str">
        <f>IFERROR(VLOOKUP(B19,Tableau[[Nom Prénom]:[Age]],5,FALSE)," ")</f>
        <v xml:space="preserve"> </v>
      </c>
      <c r="G19" s="57"/>
      <c r="H19" s="220"/>
      <c r="I19" s="223"/>
      <c r="J19" s="223">
        <f>Tableau2[[#This Row],[Points]]+Tableau2[[#This Row],[Ateliers]]</f>
        <v>0</v>
      </c>
      <c r="K19" s="36" t="s">
        <v>13</v>
      </c>
      <c r="L19" s="42">
        <f t="shared" si="10"/>
        <v>0</v>
      </c>
      <c r="M19" s="42">
        <f t="shared" si="1"/>
        <v>1</v>
      </c>
      <c r="N19" s="43" t="str">
        <f t="shared" si="6"/>
        <v xml:space="preserve"> </v>
      </c>
      <c r="O19" s="43">
        <f t="shared" si="7"/>
        <v>0</v>
      </c>
      <c r="P19" s="44" t="str">
        <f t="shared" si="4"/>
        <v xml:space="preserve"> </v>
      </c>
      <c r="Q19" s="44">
        <f t="shared" si="9"/>
        <v>0</v>
      </c>
    </row>
    <row r="20" spans="1:17" ht="20.100000000000001" customHeight="1">
      <c r="A20" s="54" t="str">
        <f>IFERROR(VLOOKUP(Tableau2[[#This Row],[Nom Prénom]],Tableau[[Nom Prénom]:[Age]],4,FALSE)," ")</f>
        <v xml:space="preserve"> </v>
      </c>
      <c r="B20" s="55"/>
      <c r="C20" s="54" t="str">
        <f>IFERROR(VLOOKUP(B20,Tableau[[Nom Prénom]:[Age]],2,FALSE)," ")</f>
        <v xml:space="preserve"> </v>
      </c>
      <c r="D20" s="54" t="str">
        <f>IFERROR(VLOOKUP(B20,Tableau[[Nom Prénom]:[Age]],3,FALSE)," ")</f>
        <v xml:space="preserve"> </v>
      </c>
      <c r="E20" s="59" t="s">
        <v>164</v>
      </c>
      <c r="F20" s="56" t="str">
        <f>IFERROR(VLOOKUP(B20,Tableau[[Nom Prénom]:[Age]],5,FALSE)," ")</f>
        <v xml:space="preserve"> </v>
      </c>
      <c r="G20" s="64"/>
      <c r="H20" s="220"/>
      <c r="I20" s="223"/>
      <c r="J20" s="223">
        <f>Tableau2[[#This Row],[Points]]+Tableau2[[#This Row],[Ateliers]]</f>
        <v>0</v>
      </c>
      <c r="K20" s="36" t="s">
        <v>13</v>
      </c>
      <c r="L20" s="42">
        <f t="shared" si="10"/>
        <v>0</v>
      </c>
      <c r="M20" s="42">
        <f t="shared" si="1"/>
        <v>1</v>
      </c>
      <c r="N20" s="43" t="str">
        <f t="shared" si="6"/>
        <v xml:space="preserve"> </v>
      </c>
      <c r="O20" s="43">
        <f t="shared" si="7"/>
        <v>0</v>
      </c>
      <c r="P20" s="44" t="str">
        <f t="shared" si="4"/>
        <v xml:space="preserve"> </v>
      </c>
      <c r="Q20" s="44">
        <f t="shared" si="9"/>
        <v>0</v>
      </c>
    </row>
    <row r="21" spans="1:17" ht="20.100000000000001" customHeight="1">
      <c r="A21" s="54" t="str">
        <f>IFERROR(VLOOKUP(Tableau2[[#This Row],[Nom Prénom]],Tableau[[Nom Prénom]:[Age]],4,FALSE)," ")</f>
        <v xml:space="preserve"> </v>
      </c>
      <c r="B21" s="55"/>
      <c r="C21" s="54" t="str">
        <f>IFERROR(VLOOKUP(B21,Tableau[[Nom Prénom]:[Age]],2,FALSE)," ")</f>
        <v xml:space="preserve"> </v>
      </c>
      <c r="D21" s="54" t="str">
        <f>IFERROR(VLOOKUP(B21,Tableau[[Nom Prénom]:[Age]],3,FALSE)," ")</f>
        <v xml:space="preserve"> </v>
      </c>
      <c r="E21" s="61" t="s">
        <v>164</v>
      </c>
      <c r="F21" s="56" t="str">
        <f>IFERROR(VLOOKUP(B21,Tableau[[Nom Prénom]:[Age]],5,FALSE)," ")</f>
        <v xml:space="preserve"> </v>
      </c>
      <c r="G21" s="64"/>
      <c r="H21" s="220"/>
      <c r="I21" s="223"/>
      <c r="J21" s="223">
        <f>Tableau2[[#This Row],[Points]]+Tableau2[[#This Row],[Ateliers]]</f>
        <v>0</v>
      </c>
      <c r="K21" s="36" t="s">
        <v>13</v>
      </c>
      <c r="L21" s="42">
        <f t="shared" si="10"/>
        <v>0</v>
      </c>
      <c r="M21" s="42">
        <f t="shared" si="1"/>
        <v>1</v>
      </c>
      <c r="N21" s="43" t="str">
        <f t="shared" si="6"/>
        <v xml:space="preserve"> </v>
      </c>
      <c r="O21" s="43">
        <f t="shared" si="7"/>
        <v>0</v>
      </c>
      <c r="P21" s="44" t="str">
        <f t="shared" si="4"/>
        <v xml:space="preserve"> </v>
      </c>
      <c r="Q21" s="44">
        <f t="shared" si="9"/>
        <v>0</v>
      </c>
    </row>
    <row r="22" spans="1:17" s="3" customFormat="1" ht="20.100000000000001" customHeight="1">
      <c r="A22" s="54" t="str">
        <f>IFERROR(VLOOKUP(Tableau2[[#This Row],[Nom Prénom]],Tableau[[Nom Prénom]:[Age]],4,FALSE)," ")</f>
        <v xml:space="preserve"> </v>
      </c>
      <c r="B22" s="55"/>
      <c r="C22" s="54" t="str">
        <f>IFERROR(VLOOKUP(B22,Tableau[[Nom Prénom]:[Age]],2,FALSE)," ")</f>
        <v xml:space="preserve"> </v>
      </c>
      <c r="D22" s="54" t="str">
        <f>IFERROR(VLOOKUP(B22,Tableau[[Nom Prénom]:[Age]],3,FALSE)," ")</f>
        <v xml:space="preserve"> </v>
      </c>
      <c r="E22" s="59" t="s">
        <v>164</v>
      </c>
      <c r="F22" s="56" t="str">
        <f>IFERROR(VLOOKUP(B22,Tableau[[Nom Prénom]:[Age]],5,FALSE)," ")</f>
        <v xml:space="preserve"> </v>
      </c>
      <c r="G22" s="162"/>
      <c r="H22" s="220"/>
      <c r="I22" s="223"/>
      <c r="J22" s="223">
        <f>Tableau2[[#This Row],[Points]]+Tableau2[[#This Row],[Ateliers]]</f>
        <v>0</v>
      </c>
      <c r="K22" s="36" t="s">
        <v>13</v>
      </c>
      <c r="L22" s="42">
        <f t="shared" si="10"/>
        <v>0</v>
      </c>
      <c r="M22" s="42">
        <f t="shared" si="1"/>
        <v>1</v>
      </c>
      <c r="N22" s="43" t="str">
        <f t="shared" si="6"/>
        <v xml:space="preserve"> </v>
      </c>
      <c r="O22" s="43">
        <f t="shared" si="7"/>
        <v>0</v>
      </c>
      <c r="P22" s="44" t="str">
        <f t="shared" si="4"/>
        <v xml:space="preserve"> </v>
      </c>
      <c r="Q22" s="44">
        <f t="shared" si="9"/>
        <v>0</v>
      </c>
    </row>
    <row r="23" spans="1:17" s="3" customFormat="1">
      <c r="A23" s="54" t="str">
        <f>IFERROR(VLOOKUP(Tableau2[[#This Row],[Nom Prénom]],Tableau[[Nom Prénom]:[Age]],4,FALSE)," ")</f>
        <v xml:space="preserve"> </v>
      </c>
      <c r="B23" s="55"/>
      <c r="C23" s="54" t="str">
        <f>IFERROR(VLOOKUP(B23,Tableau[[Nom Prénom]:[Age]],2,FALSE)," ")</f>
        <v xml:space="preserve"> </v>
      </c>
      <c r="D23" s="54" t="str">
        <f>IFERROR(VLOOKUP(B23,Tableau[[Nom Prénom]:[Age]],3,FALSE)," ")</f>
        <v xml:space="preserve"> </v>
      </c>
      <c r="E23" s="61" t="s">
        <v>164</v>
      </c>
      <c r="F23" s="56" t="str">
        <f>IFERROR(VLOOKUP(B23,Tableau[[Nom Prénom]:[Age]],5,FALSE)," ")</f>
        <v xml:space="preserve"> </v>
      </c>
      <c r="G23" s="163"/>
      <c r="H23" s="220"/>
      <c r="I23" s="223"/>
      <c r="J23" s="223">
        <f>Tableau2[[#This Row],[Points]]+Tableau2[[#This Row],[Ateliers]]</f>
        <v>0</v>
      </c>
      <c r="K23" s="36" t="s">
        <v>13</v>
      </c>
      <c r="L23" s="42">
        <f t="shared" si="10"/>
        <v>0</v>
      </c>
      <c r="M23" s="42">
        <f t="shared" si="1"/>
        <v>1</v>
      </c>
      <c r="N23" s="43" t="str">
        <f t="shared" si="6"/>
        <v xml:space="preserve"> </v>
      </c>
      <c r="O23" s="43">
        <f t="shared" si="7"/>
        <v>0</v>
      </c>
      <c r="P23" s="44" t="str">
        <f t="shared" si="4"/>
        <v xml:space="preserve"> </v>
      </c>
      <c r="Q23" s="44">
        <f t="shared" si="9"/>
        <v>0</v>
      </c>
    </row>
    <row r="24" spans="1:17" s="3" customFormat="1">
      <c r="A24" s="54" t="str">
        <f>IFERROR(VLOOKUP(Tableau2[[#This Row],[Nom Prénom]],Tableau[[Nom Prénom]:[Age]],4,FALSE)," ")</f>
        <v xml:space="preserve"> </v>
      </c>
      <c r="B24" s="55"/>
      <c r="C24" s="54" t="str">
        <f>IFERROR(VLOOKUP(B24,Tableau[[Nom Prénom]:[Age]],2,FALSE)," ")</f>
        <v xml:space="preserve"> </v>
      </c>
      <c r="D24" s="54" t="str">
        <f>IFERROR(VLOOKUP(B24,Tableau[[Nom Prénom]:[Age]],3,FALSE)," ")</f>
        <v xml:space="preserve"> </v>
      </c>
      <c r="E24" s="63" t="s">
        <v>164</v>
      </c>
      <c r="F24" s="56" t="str">
        <f>IFERROR(VLOOKUP(B24,Tableau[[Nom Prénom]:[Age]],5,FALSE)," ")</f>
        <v xml:space="preserve"> </v>
      </c>
      <c r="G24" s="162"/>
      <c r="H24" s="220"/>
      <c r="I24" s="223"/>
      <c r="J24" s="223">
        <f>Tableau2[[#This Row],[Points]]+Tableau2[[#This Row],[Ateliers]]</f>
        <v>0</v>
      </c>
      <c r="K24" s="36" t="s">
        <v>13</v>
      </c>
      <c r="L24" s="42">
        <f t="shared" si="10"/>
        <v>0</v>
      </c>
      <c r="M24" s="42">
        <f t="shared" si="1"/>
        <v>1</v>
      </c>
      <c r="N24" s="43" t="str">
        <f t="shared" si="6"/>
        <v xml:space="preserve"> </v>
      </c>
      <c r="O24" s="43">
        <f t="shared" si="7"/>
        <v>0</v>
      </c>
      <c r="P24" s="44" t="str">
        <f t="shared" si="4"/>
        <v xml:space="preserve"> </v>
      </c>
      <c r="Q24" s="44">
        <f t="shared" si="9"/>
        <v>0</v>
      </c>
    </row>
    <row r="25" spans="1:17">
      <c r="A25" s="54" t="str">
        <f>IFERROR(VLOOKUP(Tableau2[[#This Row],[Nom Prénom]],Tableau[[Nom Prénom]:[Age]],4,FALSE)," ")</f>
        <v xml:space="preserve"> </v>
      </c>
      <c r="B25" s="55"/>
      <c r="C25" s="54" t="str">
        <f>IFERROR(VLOOKUP(B25,Tableau[[Nom Prénom]:[Age]],2,FALSE)," ")</f>
        <v xml:space="preserve"> </v>
      </c>
      <c r="D25" s="54" t="str">
        <f>IFERROR(VLOOKUP(B25,Tableau[[Nom Prénom]:[Age]],3,FALSE)," ")</f>
        <v xml:space="preserve"> </v>
      </c>
      <c r="E25" s="61" t="s">
        <v>164</v>
      </c>
      <c r="F25" s="56" t="str">
        <f>IFERROR(VLOOKUP(B25,Tableau[[Nom Prénom]:[Age]],5,FALSE)," ")</f>
        <v xml:space="preserve"> </v>
      </c>
      <c r="G25" s="163"/>
      <c r="H25" s="220"/>
      <c r="I25" s="223"/>
      <c r="J25" s="223">
        <f>Tableau2[[#This Row],[Points]]+Tableau2[[#This Row],[Ateliers]]</f>
        <v>0</v>
      </c>
      <c r="K25" s="36" t="s">
        <v>13</v>
      </c>
      <c r="L25" s="42">
        <f t="shared" si="10"/>
        <v>0</v>
      </c>
      <c r="M25" s="42">
        <f t="shared" si="1"/>
        <v>1</v>
      </c>
      <c r="N25" s="43" t="str">
        <f t="shared" si="6"/>
        <v xml:space="preserve"> </v>
      </c>
      <c r="O25" s="43">
        <f t="shared" si="7"/>
        <v>0</v>
      </c>
      <c r="P25" s="44" t="str">
        <f t="shared" si="4"/>
        <v xml:space="preserve"> </v>
      </c>
      <c r="Q25" s="44">
        <f t="shared" si="9"/>
        <v>0</v>
      </c>
    </row>
    <row r="26" spans="1:17">
      <c r="A26" s="54" t="str">
        <f>IFERROR(VLOOKUP(Tableau2[[#This Row],[Nom Prénom]],Tableau[[Nom Prénom]:[Age]],4,FALSE)," ")</f>
        <v xml:space="preserve"> </v>
      </c>
      <c r="B26" s="55"/>
      <c r="C26" s="54" t="str">
        <f>IFERROR(VLOOKUP(B26,Tableau[[Nom Prénom]:[Age]],2,FALSE)," ")</f>
        <v xml:space="preserve"> </v>
      </c>
      <c r="D26" s="54" t="str">
        <f>IFERROR(VLOOKUP(B26,Tableau[[Nom Prénom]:[Age]],3,FALSE)," ")</f>
        <v xml:space="preserve"> </v>
      </c>
      <c r="E26" s="63" t="s">
        <v>164</v>
      </c>
      <c r="F26" s="56" t="str">
        <f>IFERROR(VLOOKUP(B26,Tableau[[Nom Prénom]:[Age]],5,FALSE)," ")</f>
        <v xml:space="preserve"> </v>
      </c>
      <c r="G26" s="162"/>
      <c r="H26" s="220"/>
      <c r="I26" s="223"/>
      <c r="J26" s="223">
        <f>Tableau2[[#This Row],[Points]]+Tableau2[[#This Row],[Ateliers]]</f>
        <v>0</v>
      </c>
      <c r="K26" s="36" t="s">
        <v>13</v>
      </c>
      <c r="L26" s="42">
        <f t="shared" si="10"/>
        <v>0</v>
      </c>
      <c r="M26" s="42">
        <f t="shared" si="1"/>
        <v>1</v>
      </c>
      <c r="N26" s="43" t="str">
        <f t="shared" si="6"/>
        <v xml:space="preserve"> </v>
      </c>
      <c r="O26" s="43">
        <f t="shared" si="7"/>
        <v>0</v>
      </c>
      <c r="P26" s="44" t="str">
        <f t="shared" si="4"/>
        <v xml:space="preserve"> </v>
      </c>
      <c r="Q26" s="44">
        <f t="shared" si="9"/>
        <v>0</v>
      </c>
    </row>
    <row r="27" spans="1:17">
      <c r="A27" s="54" t="str">
        <f>IFERROR(VLOOKUP(Tableau2[[#This Row],[Nom Prénom]],Tableau[[Nom Prénom]:[Age]],4,FALSE)," ")</f>
        <v xml:space="preserve"> </v>
      </c>
      <c r="B27" s="55"/>
      <c r="C27" s="54" t="str">
        <f>IFERROR(VLOOKUP(B27,Tableau[[Nom Prénom]:[Age]],2,FALSE)," ")</f>
        <v xml:space="preserve"> </v>
      </c>
      <c r="D27" s="54" t="str">
        <f>IFERROR(VLOOKUP(B27,Tableau[[Nom Prénom]:[Age]],3,FALSE)," ")</f>
        <v xml:space="preserve"> </v>
      </c>
      <c r="E27" s="61" t="s">
        <v>164</v>
      </c>
      <c r="F27" s="56" t="str">
        <f>IFERROR(VLOOKUP(B27,Tableau[[Nom Prénom]:[Age]],5,FALSE)," ")</f>
        <v xml:space="preserve"> </v>
      </c>
      <c r="G27" s="163"/>
      <c r="H27" s="220"/>
      <c r="I27" s="223"/>
      <c r="J27" s="223">
        <f>Tableau2[[#This Row],[Points]]+Tableau2[[#This Row],[Ateliers]]</f>
        <v>0</v>
      </c>
      <c r="K27" s="36" t="s">
        <v>13</v>
      </c>
      <c r="L27" s="42">
        <f t="shared" si="10"/>
        <v>0</v>
      </c>
      <c r="M27" s="42">
        <f t="shared" si="1"/>
        <v>1</v>
      </c>
      <c r="N27" s="43" t="str">
        <f t="shared" si="6"/>
        <v xml:space="preserve"> </v>
      </c>
      <c r="O27" s="43">
        <f t="shared" si="7"/>
        <v>0</v>
      </c>
      <c r="P27" s="44" t="str">
        <f t="shared" si="4"/>
        <v xml:space="preserve"> </v>
      </c>
      <c r="Q27" s="44">
        <f t="shared" si="9"/>
        <v>0</v>
      </c>
    </row>
    <row r="28" spans="1:17">
      <c r="A28" s="54" t="str">
        <f>IFERROR(VLOOKUP(Tableau2[[#This Row],[Nom Prénom]],Tableau[[Nom Prénom]:[Age]],4,FALSE)," ")</f>
        <v xml:space="preserve"> </v>
      </c>
      <c r="B28" s="55"/>
      <c r="C28" s="54" t="str">
        <f>IFERROR(VLOOKUP(B28,Tableau[[Nom Prénom]:[Age]],2,FALSE)," ")</f>
        <v xml:space="preserve"> </v>
      </c>
      <c r="D28" s="54" t="str">
        <f>IFERROR(VLOOKUP(B28,Tableau[[Nom Prénom]:[Age]],3,FALSE)," ")</f>
        <v xml:space="preserve"> </v>
      </c>
      <c r="E28" s="61" t="s">
        <v>164</v>
      </c>
      <c r="F28" s="56" t="str">
        <f>IFERROR(VLOOKUP(B28,Tableau[[Nom Prénom]:[Age]],5,FALSE)," ")</f>
        <v xml:space="preserve"> </v>
      </c>
      <c r="G28" s="163"/>
      <c r="H28" s="220"/>
      <c r="I28" s="223"/>
      <c r="J28" s="223">
        <f>Tableau2[[#This Row],[Points]]+Tableau2[[#This Row],[Ateliers]]</f>
        <v>0</v>
      </c>
      <c r="K28" s="36" t="s">
        <v>13</v>
      </c>
      <c r="L28" s="42">
        <f t="shared" si="10"/>
        <v>0</v>
      </c>
      <c r="M28" s="42">
        <f t="shared" si="1"/>
        <v>1</v>
      </c>
      <c r="N28" s="43" t="str">
        <f t="shared" si="6"/>
        <v xml:space="preserve"> </v>
      </c>
      <c r="O28" s="43">
        <f t="shared" si="7"/>
        <v>0</v>
      </c>
      <c r="P28" s="44" t="str">
        <f t="shared" si="4"/>
        <v xml:space="preserve"> </v>
      </c>
      <c r="Q28" s="44">
        <f t="shared" si="9"/>
        <v>0</v>
      </c>
    </row>
    <row r="29" spans="1:17">
      <c r="A29" s="54" t="str">
        <f>IFERROR(VLOOKUP(Tableau2[[#This Row],[Nom Prénom]],Tableau[[Nom Prénom]:[Age]],4,FALSE)," ")</f>
        <v xml:space="preserve"> </v>
      </c>
      <c r="B29" s="55"/>
      <c r="C29" s="54" t="str">
        <f>IFERROR(VLOOKUP(B29,Tableau[[Nom Prénom]:[Age]],2,FALSE)," ")</f>
        <v xml:space="preserve"> </v>
      </c>
      <c r="D29" s="54" t="str">
        <f>IFERROR(VLOOKUP(B29,Tableau[[Nom Prénom]:[Age]],3,FALSE)," ")</f>
        <v xml:space="preserve"> </v>
      </c>
      <c r="E29" s="61" t="s">
        <v>164</v>
      </c>
      <c r="F29" s="56" t="str">
        <f>IFERROR(VLOOKUP(B29,Tableau[[Nom Prénom]:[Age]],5,FALSE)," ")</f>
        <v xml:space="preserve"> </v>
      </c>
      <c r="G29" s="162"/>
      <c r="H29" s="220"/>
      <c r="I29" s="223"/>
      <c r="J29" s="223">
        <f>Tableau2[[#This Row],[Points]]+Tableau2[[#This Row],[Ateliers]]</f>
        <v>0</v>
      </c>
      <c r="K29" s="44" t="s">
        <v>17</v>
      </c>
      <c r="L29" s="240" t="str">
        <f t="shared" si="10"/>
        <v xml:space="preserve"> </v>
      </c>
      <c r="M29" s="42">
        <f>IFERROR((RANK(IF(IF(K29="9 TE",1,0)=1,H29," "),L:L,0)),0)</f>
        <v>0</v>
      </c>
      <c r="N29" s="43" t="str">
        <f t="shared" si="6"/>
        <v xml:space="preserve"> </v>
      </c>
      <c r="O29" s="43">
        <f t="shared" si="7"/>
        <v>0</v>
      </c>
      <c r="P29" s="44">
        <f t="shared" si="4"/>
        <v>0</v>
      </c>
      <c r="Q29" s="44">
        <f t="shared" si="9"/>
        <v>1</v>
      </c>
    </row>
    <row r="30" spans="1:17">
      <c r="A30" s="54" t="str">
        <f>IFERROR(VLOOKUP(Tableau2[[#This Row],[Nom Prénom]],Tableau[[Nom Prénom]:[Age]],4,FALSE)," ")</f>
        <v xml:space="preserve"> </v>
      </c>
      <c r="B30" s="55"/>
      <c r="C30" s="54" t="str">
        <f>IFERROR(VLOOKUP(B30,Tableau[[Nom Prénom]:[Age]],2,FALSE)," ")</f>
        <v xml:space="preserve"> </v>
      </c>
      <c r="D30" s="54" t="str">
        <f>IFERROR(VLOOKUP(B30,Tableau[[Nom Prénom]:[Age]],3,FALSE)," ")</f>
        <v xml:space="preserve"> </v>
      </c>
      <c r="E30" s="59" t="s">
        <v>164</v>
      </c>
      <c r="F30" s="56" t="str">
        <f>IFERROR(VLOOKUP(B30,Tableau[[Nom Prénom]:[Age]],5,FALSE)," ")</f>
        <v xml:space="preserve"> </v>
      </c>
      <c r="G30" s="163"/>
      <c r="H30" s="220"/>
      <c r="I30" s="223"/>
      <c r="J30" s="223">
        <f>Tableau2[[#This Row],[Points]]+Tableau2[[#This Row],[Ateliers]]</f>
        <v>0</v>
      </c>
      <c r="K30" s="44" t="s">
        <v>17</v>
      </c>
      <c r="L30" s="240" t="str">
        <f t="shared" si="10"/>
        <v xml:space="preserve"> </v>
      </c>
      <c r="M30" s="42">
        <f t="shared" si="1"/>
        <v>0</v>
      </c>
      <c r="N30" s="43" t="str">
        <f t="shared" si="6"/>
        <v xml:space="preserve"> </v>
      </c>
      <c r="O30" s="43">
        <f t="shared" si="7"/>
        <v>0</v>
      </c>
      <c r="P30" s="44">
        <f t="shared" si="4"/>
        <v>0</v>
      </c>
      <c r="Q30" s="44">
        <f t="shared" si="9"/>
        <v>1</v>
      </c>
    </row>
    <row r="31" spans="1:17">
      <c r="A31" s="54" t="str">
        <f>IFERROR(VLOOKUP(Tableau2[[#This Row],[Nom Prénom]],Tableau[[Nom Prénom]:[Age]],4,FALSE)," ")</f>
        <v xml:space="preserve"> </v>
      </c>
      <c r="B31" s="55"/>
      <c r="C31" s="54" t="str">
        <f>IFERROR(VLOOKUP(B31,Tableau[[Nom Prénom]:[Age]],2,FALSE)," ")</f>
        <v xml:space="preserve"> </v>
      </c>
      <c r="D31" s="54" t="str">
        <f>IFERROR(VLOOKUP(B31,Tableau[[Nom Prénom]:[Age]],3,FALSE)," ")</f>
        <v xml:space="preserve"> </v>
      </c>
      <c r="E31" s="63" t="s">
        <v>164</v>
      </c>
      <c r="F31" s="56" t="str">
        <f>IFERROR(VLOOKUP(B31,Tableau[[Nom Prénom]:[Age]],5,FALSE)," ")</f>
        <v xml:space="preserve"> </v>
      </c>
      <c r="G31" s="162"/>
      <c r="H31" s="220"/>
      <c r="I31" s="223"/>
      <c r="J31" s="223">
        <f>Tableau2[[#This Row],[Points]]+Tableau2[[#This Row],[Ateliers]]</f>
        <v>0</v>
      </c>
      <c r="K31" s="44" t="s">
        <v>17</v>
      </c>
      <c r="L31" s="240" t="str">
        <f t="shared" si="10"/>
        <v xml:space="preserve"> </v>
      </c>
      <c r="M31" s="42">
        <f t="shared" si="1"/>
        <v>0</v>
      </c>
      <c r="N31" s="43" t="str">
        <f t="shared" si="6"/>
        <v xml:space="preserve"> </v>
      </c>
      <c r="O31" s="43">
        <f t="shared" si="7"/>
        <v>0</v>
      </c>
      <c r="P31" s="44">
        <f t="shared" si="4"/>
        <v>0</v>
      </c>
      <c r="Q31" s="44">
        <f t="shared" si="9"/>
        <v>1</v>
      </c>
    </row>
    <row r="32" spans="1:17">
      <c r="A32" s="54" t="str">
        <f>IFERROR(VLOOKUP(Tableau2[[#This Row],[Nom Prénom]],Tableau[[Nom Prénom]:[Age]],4,FALSE)," ")</f>
        <v xml:space="preserve"> </v>
      </c>
      <c r="B32" s="55"/>
      <c r="C32" s="54" t="str">
        <f>IFERROR(VLOOKUP(B32,Tableau[[Nom Prénom]:[Age]],2,FALSE)," ")</f>
        <v xml:space="preserve"> </v>
      </c>
      <c r="D32" s="54" t="str">
        <f>IFERROR(VLOOKUP(B32,Tableau[[Nom Prénom]:[Age]],3,FALSE)," ")</f>
        <v xml:space="preserve"> </v>
      </c>
      <c r="E32" s="59" t="s">
        <v>164</v>
      </c>
      <c r="F32" s="56" t="str">
        <f>IFERROR(VLOOKUP(B32,Tableau[[Nom Prénom]:[Age]],5,FALSE)," ")</f>
        <v xml:space="preserve"> </v>
      </c>
      <c r="G32" s="163"/>
      <c r="H32" s="220"/>
      <c r="I32" s="223"/>
      <c r="J32" s="223">
        <f>Tableau2[[#This Row],[Points]]+Tableau2[[#This Row],[Ateliers]]</f>
        <v>0</v>
      </c>
      <c r="K32" s="44" t="s">
        <v>17</v>
      </c>
      <c r="L32" s="240" t="str">
        <f t="shared" si="10"/>
        <v xml:space="preserve"> </v>
      </c>
      <c r="M32" s="42">
        <f t="shared" si="1"/>
        <v>0</v>
      </c>
      <c r="N32" s="43" t="str">
        <f t="shared" si="6"/>
        <v xml:space="preserve"> </v>
      </c>
      <c r="O32" s="43">
        <f t="shared" si="7"/>
        <v>0</v>
      </c>
      <c r="P32" s="44">
        <f t="shared" si="4"/>
        <v>0</v>
      </c>
      <c r="Q32" s="44">
        <f t="shared" si="9"/>
        <v>1</v>
      </c>
    </row>
    <row r="33" spans="1:17">
      <c r="A33" s="54" t="str">
        <f>IFERROR(VLOOKUP(Tableau2[[#This Row],[Nom Prénom]],Tableau[[Nom Prénom]:[Age]],4,FALSE)," ")</f>
        <v xml:space="preserve"> </v>
      </c>
      <c r="B33" s="55"/>
      <c r="C33" s="54" t="str">
        <f>IFERROR(VLOOKUP(B33,Tableau[[Nom Prénom]:[Age]],2,FALSE)," ")</f>
        <v xml:space="preserve"> </v>
      </c>
      <c r="D33" s="54" t="str">
        <f>IFERROR(VLOOKUP(B33,Tableau[[Nom Prénom]:[Age]],3,FALSE)," ")</f>
        <v xml:space="preserve"> </v>
      </c>
      <c r="E33" s="63" t="s">
        <v>164</v>
      </c>
      <c r="F33" s="56" t="str">
        <f>IFERROR(VLOOKUP(B33,Tableau[[Nom Prénom]:[Age]],5,FALSE)," ")</f>
        <v xml:space="preserve"> </v>
      </c>
      <c r="G33" s="162"/>
      <c r="H33" s="220"/>
      <c r="I33" s="223"/>
      <c r="J33" s="223">
        <f>Tableau2[[#This Row],[Points]]+Tableau2[[#This Row],[Ateliers]]</f>
        <v>0</v>
      </c>
      <c r="K33" s="44" t="s">
        <v>17</v>
      </c>
      <c r="L33" s="240" t="str">
        <f t="shared" si="10"/>
        <v xml:space="preserve"> </v>
      </c>
      <c r="M33" s="42">
        <f t="shared" si="1"/>
        <v>0</v>
      </c>
      <c r="N33" s="43" t="str">
        <f t="shared" si="6"/>
        <v xml:space="preserve"> </v>
      </c>
      <c r="O33" s="43">
        <f t="shared" si="7"/>
        <v>0</v>
      </c>
      <c r="P33" s="44">
        <f t="shared" si="4"/>
        <v>0</v>
      </c>
      <c r="Q33" s="44">
        <f t="shared" si="9"/>
        <v>1</v>
      </c>
    </row>
    <row r="34" spans="1:17">
      <c r="A34" s="54" t="str">
        <f>IFERROR(VLOOKUP(Tableau2[[#This Row],[Nom Prénom]],Tableau[[Nom Prénom]:[Age]],4,FALSE)," ")</f>
        <v xml:space="preserve"> </v>
      </c>
      <c r="B34" s="55"/>
      <c r="C34" s="54" t="str">
        <f>IFERROR(VLOOKUP(B34,Tableau[[Nom Prénom]:[Age]],2,FALSE)," ")</f>
        <v xml:space="preserve"> </v>
      </c>
      <c r="D34" s="54" t="str">
        <f>IFERROR(VLOOKUP(B34,Tableau[[Nom Prénom]:[Age]],3,FALSE)," ")</f>
        <v xml:space="preserve"> </v>
      </c>
      <c r="E34" s="59" t="s">
        <v>164</v>
      </c>
      <c r="F34" s="56" t="str">
        <f>IFERROR(VLOOKUP(B34,Tableau[[Nom Prénom]:[Age]],5,FALSE)," ")</f>
        <v xml:space="preserve"> </v>
      </c>
      <c r="G34" s="163"/>
      <c r="H34" s="220"/>
      <c r="I34" s="223"/>
      <c r="J34" s="223">
        <f>Tableau2[[#This Row],[Points]]+Tableau2[[#This Row],[Ateliers]]</f>
        <v>0</v>
      </c>
      <c r="K34" s="44" t="s">
        <v>17</v>
      </c>
      <c r="L34" s="240" t="str">
        <f t="shared" si="10"/>
        <v xml:space="preserve"> </v>
      </c>
      <c r="M34" s="42">
        <f t="shared" si="1"/>
        <v>0</v>
      </c>
      <c r="N34" s="43" t="str">
        <f t="shared" si="6"/>
        <v xml:space="preserve"> </v>
      </c>
      <c r="O34" s="43">
        <f t="shared" si="7"/>
        <v>0</v>
      </c>
      <c r="P34" s="44">
        <f t="shared" si="4"/>
        <v>0</v>
      </c>
      <c r="Q34" s="44">
        <f t="shared" si="9"/>
        <v>1</v>
      </c>
    </row>
    <row r="35" spans="1:17">
      <c r="A35" s="54" t="str">
        <f>IFERROR(VLOOKUP(Tableau2[[#This Row],[Nom Prénom]],Tableau[[Nom Prénom]:[Age]],4,FALSE)," ")</f>
        <v xml:space="preserve"> </v>
      </c>
      <c r="B35" s="55"/>
      <c r="C35" s="54" t="str">
        <f>IFERROR(VLOOKUP(B35,Tableau[[Nom Prénom]:[Age]],2,FALSE)," ")</f>
        <v xml:space="preserve"> </v>
      </c>
      <c r="D35" s="54" t="str">
        <f>IFERROR(VLOOKUP(B35,Tableau[[Nom Prénom]:[Age]],3,FALSE)," ")</f>
        <v xml:space="preserve"> </v>
      </c>
      <c r="E35" s="61" t="s">
        <v>164</v>
      </c>
      <c r="F35" s="56" t="str">
        <f>IFERROR(VLOOKUP(B35,Tableau[[Nom Prénom]:[Age]],5,FALSE)," ")</f>
        <v xml:space="preserve"> </v>
      </c>
      <c r="G35" s="162"/>
      <c r="H35" s="220"/>
      <c r="I35" s="223"/>
      <c r="J35" s="223">
        <f>Tableau2[[#This Row],[Points]]+Tableau2[[#This Row],[Ateliers]]</f>
        <v>0</v>
      </c>
      <c r="K35" s="44" t="s">
        <v>17</v>
      </c>
      <c r="L35" s="240" t="str">
        <f t="shared" si="10"/>
        <v xml:space="preserve"> </v>
      </c>
      <c r="M35" s="42">
        <f t="shared" si="1"/>
        <v>0</v>
      </c>
      <c r="N35" s="43" t="str">
        <f t="shared" si="6"/>
        <v xml:space="preserve"> </v>
      </c>
      <c r="O35" s="43">
        <f t="shared" si="7"/>
        <v>0</v>
      </c>
      <c r="P35" s="44">
        <f t="shared" si="4"/>
        <v>0</v>
      </c>
      <c r="Q35" s="44">
        <f t="shared" si="9"/>
        <v>1</v>
      </c>
    </row>
    <row r="36" spans="1:17">
      <c r="A36" s="54" t="str">
        <f>IFERROR(VLOOKUP(Tableau2[[#This Row],[Nom Prénom]],Tableau[[Nom Prénom]:[Age]],4,FALSE)," ")</f>
        <v xml:space="preserve"> </v>
      </c>
      <c r="B36" s="55"/>
      <c r="C36" s="54" t="str">
        <f>IFERROR(VLOOKUP(B36,Tableau[[Nom Prénom]:[Age]],2,FALSE)," ")</f>
        <v xml:space="preserve"> </v>
      </c>
      <c r="D36" s="54" t="str">
        <f>IFERROR(VLOOKUP(B36,Tableau[[Nom Prénom]:[Age]],3,FALSE)," ")</f>
        <v xml:space="preserve"> </v>
      </c>
      <c r="E36" s="59" t="s">
        <v>20</v>
      </c>
      <c r="F36" s="56" t="str">
        <f>IFERROR(VLOOKUP(B36,Tableau[[Nom Prénom]:[Age]],5,FALSE)," ")</f>
        <v xml:space="preserve"> </v>
      </c>
      <c r="G36" s="163"/>
      <c r="H36" s="220"/>
      <c r="I36" s="223"/>
      <c r="J36" s="223">
        <f>Tableau2[[#This Row],[Points]]+Tableau2[[#This Row],[Ateliers]]</f>
        <v>0</v>
      </c>
      <c r="K36" s="44" t="s">
        <v>17</v>
      </c>
      <c r="L36" s="240" t="str">
        <f t="shared" si="10"/>
        <v xml:space="preserve"> </v>
      </c>
      <c r="M36" s="42">
        <f t="shared" si="1"/>
        <v>0</v>
      </c>
      <c r="N36" s="43" t="str">
        <f t="shared" si="6"/>
        <v xml:space="preserve"> </v>
      </c>
      <c r="O36" s="43">
        <f t="shared" si="7"/>
        <v>0</v>
      </c>
      <c r="P36" s="44">
        <f t="shared" si="4"/>
        <v>0</v>
      </c>
      <c r="Q36" s="44">
        <f t="shared" si="9"/>
        <v>1</v>
      </c>
    </row>
    <row r="37" spans="1:17">
      <c r="A37" s="54" t="str">
        <f>IFERROR(VLOOKUP(Tableau2[[#This Row],[Nom Prénom]],Tableau[[Nom Prénom]:[Age]],4,FALSE)," ")</f>
        <v xml:space="preserve"> </v>
      </c>
      <c r="B37" s="55"/>
      <c r="C37" s="54" t="str">
        <f>IFERROR(VLOOKUP(B37,Tableau[[Nom Prénom]:[Age]],2,FALSE)," ")</f>
        <v xml:space="preserve"> </v>
      </c>
      <c r="D37" s="54" t="str">
        <f>IFERROR(VLOOKUP(B37,Tableau[[Nom Prénom]:[Age]],3,FALSE)," ")</f>
        <v xml:space="preserve"> </v>
      </c>
      <c r="E37" s="59" t="s">
        <v>167</v>
      </c>
      <c r="F37" s="56" t="str">
        <f>IFERROR(VLOOKUP(B37,Tableau[[Nom Prénom]:[Age]],5,FALSE)," ")</f>
        <v xml:space="preserve"> </v>
      </c>
      <c r="G37" s="162"/>
      <c r="H37" s="220"/>
      <c r="I37" s="223"/>
      <c r="J37" s="223">
        <f>Tableau2[[#This Row],[Points]]+Tableau2[[#This Row],[Ateliers]]</f>
        <v>0</v>
      </c>
      <c r="K37" s="44" t="s">
        <v>17</v>
      </c>
      <c r="L37" s="240" t="str">
        <f t="shared" si="10"/>
        <v xml:space="preserve"> </v>
      </c>
      <c r="M37" s="42">
        <f t="shared" si="1"/>
        <v>0</v>
      </c>
      <c r="N37" s="43" t="str">
        <f t="shared" si="6"/>
        <v xml:space="preserve"> </v>
      </c>
      <c r="O37" s="43">
        <f t="shared" si="7"/>
        <v>0</v>
      </c>
      <c r="P37" s="44">
        <f t="shared" si="4"/>
        <v>0</v>
      </c>
      <c r="Q37" s="44">
        <f t="shared" si="9"/>
        <v>1</v>
      </c>
    </row>
    <row r="38" spans="1:17">
      <c r="A38" s="54" t="str">
        <f>IFERROR(VLOOKUP(Tableau2[[#This Row],[Nom Prénom]],Tableau[[Nom Prénom]:[Age]],4,FALSE)," ")</f>
        <v xml:space="preserve"> </v>
      </c>
      <c r="B38" s="55"/>
      <c r="C38" s="54" t="str">
        <f>IFERROR(VLOOKUP(B38,Tableau[[Nom Prénom]:[Age]],2,FALSE)," ")</f>
        <v xml:space="preserve"> </v>
      </c>
      <c r="D38" s="54" t="str">
        <f>IFERROR(VLOOKUP(B38,Tableau[[Nom Prénom]:[Age]],3,FALSE)," ")</f>
        <v xml:space="preserve"> </v>
      </c>
      <c r="E38" s="63" t="s">
        <v>20</v>
      </c>
      <c r="F38" s="56" t="str">
        <f>IFERROR(VLOOKUP(B38,Tableau[[Nom Prénom]:[Age]],5,FALSE)," ")</f>
        <v xml:space="preserve"> </v>
      </c>
      <c r="G38" s="163"/>
      <c r="H38" s="220"/>
      <c r="I38" s="223"/>
      <c r="J38" s="223">
        <f>Tableau2[[#This Row],[Points]]+Tableau2[[#This Row],[Ateliers]]</f>
        <v>0</v>
      </c>
      <c r="K38" s="44" t="s">
        <v>17</v>
      </c>
      <c r="L38" s="240" t="str">
        <f t="shared" si="10"/>
        <v xml:space="preserve"> </v>
      </c>
      <c r="M38" s="42">
        <f t="shared" si="1"/>
        <v>0</v>
      </c>
      <c r="N38" s="43" t="str">
        <f t="shared" si="6"/>
        <v xml:space="preserve"> </v>
      </c>
      <c r="O38" s="43">
        <f t="shared" si="7"/>
        <v>0</v>
      </c>
      <c r="P38" s="44">
        <f t="shared" si="4"/>
        <v>0</v>
      </c>
      <c r="Q38" s="44">
        <f t="shared" si="9"/>
        <v>1</v>
      </c>
    </row>
    <row r="39" spans="1:17">
      <c r="A39" s="54" t="str">
        <f>IFERROR(VLOOKUP(Tableau2[[#This Row],[Nom Prénom]],Tableau[[Nom Prénom]:[Age]],4,FALSE)," ")</f>
        <v xml:space="preserve"> </v>
      </c>
      <c r="B39" s="55"/>
      <c r="C39" s="54" t="str">
        <f>IFERROR(VLOOKUP(B39,Tableau[[Nom Prénom]:[Age]],2,FALSE)," ")</f>
        <v xml:space="preserve"> </v>
      </c>
      <c r="D39" s="54" t="str">
        <f>IFERROR(VLOOKUP(B39,Tableau[[Nom Prénom]:[Age]],3,FALSE)," ")</f>
        <v xml:space="preserve"> </v>
      </c>
      <c r="E39" s="61" t="s">
        <v>20</v>
      </c>
      <c r="F39" s="56" t="str">
        <f>IFERROR(VLOOKUP(B39,Tableau[[Nom Prénom]:[Age]],5,FALSE)," ")</f>
        <v xml:space="preserve"> </v>
      </c>
      <c r="G39" s="162"/>
      <c r="H39" s="220"/>
      <c r="I39" s="223"/>
      <c r="J39" s="223">
        <f>Tableau2[[#This Row],[Points]]+Tableau2[[#This Row],[Ateliers]]</f>
        <v>0</v>
      </c>
      <c r="K39" s="44" t="s">
        <v>17</v>
      </c>
      <c r="L39" s="240" t="str">
        <f t="shared" si="10"/>
        <v xml:space="preserve"> </v>
      </c>
      <c r="M39" s="42">
        <f t="shared" si="1"/>
        <v>0</v>
      </c>
      <c r="N39" s="43" t="str">
        <f t="shared" si="6"/>
        <v xml:space="preserve"> </v>
      </c>
      <c r="O39" s="43">
        <f t="shared" si="7"/>
        <v>0</v>
      </c>
      <c r="P39" s="44">
        <f t="shared" si="4"/>
        <v>0</v>
      </c>
      <c r="Q39" s="44">
        <f t="shared" si="9"/>
        <v>1</v>
      </c>
    </row>
    <row r="40" spans="1:17">
      <c r="A40" s="54" t="str">
        <f>IFERROR(VLOOKUP(Tableau2[[#This Row],[Nom Prénom]],Tableau[[Nom Prénom]:[Age]],4,FALSE)," ")</f>
        <v xml:space="preserve"> </v>
      </c>
      <c r="B40" s="55"/>
      <c r="C40" s="54" t="str">
        <f>IFERROR(VLOOKUP(B40,Tableau[[Nom Prénom]:[Age]],2,FALSE)," ")</f>
        <v xml:space="preserve"> </v>
      </c>
      <c r="D40" s="54" t="str">
        <f>IFERROR(VLOOKUP(B40,Tableau[[Nom Prénom]:[Age]],3,FALSE)," ")</f>
        <v xml:space="preserve"> </v>
      </c>
      <c r="E40" s="59" t="s">
        <v>167</v>
      </c>
      <c r="F40" s="56" t="str">
        <f>IFERROR(VLOOKUP(B40,Tableau[[Nom Prénom]:[Age]],5,FALSE)," ")</f>
        <v xml:space="preserve"> </v>
      </c>
      <c r="G40" s="163"/>
      <c r="H40" s="220"/>
      <c r="I40" s="223"/>
      <c r="J40" s="223">
        <f>Tableau2[[#This Row],[Points]]+Tableau2[[#This Row],[Ateliers]]</f>
        <v>0</v>
      </c>
      <c r="K40" s="44" t="s">
        <v>17</v>
      </c>
      <c r="L40" s="240" t="str">
        <f t="shared" si="10"/>
        <v xml:space="preserve"> </v>
      </c>
      <c r="M40" s="42">
        <f t="shared" si="1"/>
        <v>0</v>
      </c>
      <c r="N40" s="43" t="str">
        <f t="shared" si="6"/>
        <v xml:space="preserve"> </v>
      </c>
      <c r="O40" s="43">
        <f t="shared" si="7"/>
        <v>0</v>
      </c>
      <c r="P40" s="44">
        <f t="shared" si="4"/>
        <v>0</v>
      </c>
      <c r="Q40" s="44">
        <f t="shared" si="9"/>
        <v>1</v>
      </c>
    </row>
    <row r="41" spans="1:17">
      <c r="A41" s="54" t="str">
        <f>IFERROR(VLOOKUP(Tableau2[[#This Row],[Nom Prénom]],Tableau[[Nom Prénom]:[Age]],4,FALSE)," ")</f>
        <v xml:space="preserve"> </v>
      </c>
      <c r="B41" s="55"/>
      <c r="C41" s="54" t="str">
        <f>IFERROR(VLOOKUP(B41,Tableau[[Nom Prénom]:[Age]],2,FALSE)," ")</f>
        <v xml:space="preserve"> </v>
      </c>
      <c r="D41" s="54" t="str">
        <f>IFERROR(VLOOKUP(B41,Tableau[[Nom Prénom]:[Age]],3,FALSE)," ")</f>
        <v xml:space="preserve"> </v>
      </c>
      <c r="E41" s="63" t="s">
        <v>20</v>
      </c>
      <c r="F41" s="56" t="str">
        <f>IFERROR(VLOOKUP(B41,Tableau[[Nom Prénom]:[Age]],5,FALSE)," ")</f>
        <v xml:space="preserve"> </v>
      </c>
      <c r="G41" s="162"/>
      <c r="H41" s="220"/>
      <c r="I41" s="223"/>
      <c r="J41" s="223">
        <f>Tableau2[[#This Row],[Points]]+Tableau2[[#This Row],[Ateliers]]</f>
        <v>0</v>
      </c>
      <c r="K41" s="44" t="s">
        <v>17</v>
      </c>
      <c r="L41" s="240" t="str">
        <f t="shared" si="10"/>
        <v xml:space="preserve"> </v>
      </c>
      <c r="M41" s="42">
        <f t="shared" si="1"/>
        <v>0</v>
      </c>
      <c r="N41" s="43" t="str">
        <f t="shared" si="6"/>
        <v xml:space="preserve"> </v>
      </c>
      <c r="O41" s="43">
        <f t="shared" si="7"/>
        <v>0</v>
      </c>
      <c r="P41" s="44">
        <f t="shared" si="4"/>
        <v>0</v>
      </c>
      <c r="Q41" s="44">
        <f t="shared" si="9"/>
        <v>1</v>
      </c>
    </row>
    <row r="42" spans="1:17">
      <c r="A42" s="54" t="str">
        <f>IFERROR(VLOOKUP(Tableau2[[#This Row],[Nom Prénom]],Tableau[[Nom Prénom]:[Age]],4,FALSE)," ")</f>
        <v xml:space="preserve"> </v>
      </c>
      <c r="B42" s="55"/>
      <c r="C42" s="54" t="str">
        <f>IFERROR(VLOOKUP(B42,Tableau[[Nom Prénom]:[Age]],2,FALSE)," ")</f>
        <v xml:space="preserve"> </v>
      </c>
      <c r="D42" s="54" t="str">
        <f>IFERROR(VLOOKUP(B42,Tableau[[Nom Prénom]:[Age]],3,FALSE)," ")</f>
        <v xml:space="preserve"> </v>
      </c>
      <c r="E42" s="63" t="s">
        <v>167</v>
      </c>
      <c r="F42" s="56" t="str">
        <f>IFERROR(VLOOKUP(B42,Tableau[[Nom Prénom]:[Age]],5,FALSE)," ")</f>
        <v xml:space="preserve"> </v>
      </c>
      <c r="G42" s="163"/>
      <c r="H42" s="220"/>
      <c r="I42" s="223"/>
      <c r="J42" s="223">
        <f>Tableau2[[#This Row],[Points]]+Tableau2[[#This Row],[Ateliers]]</f>
        <v>0</v>
      </c>
      <c r="K42" s="44" t="s">
        <v>17</v>
      </c>
      <c r="L42" s="240" t="str">
        <f t="shared" si="10"/>
        <v xml:space="preserve"> </v>
      </c>
      <c r="M42" s="42">
        <f t="shared" si="1"/>
        <v>0</v>
      </c>
      <c r="N42" s="43" t="str">
        <f t="shared" si="6"/>
        <v xml:space="preserve"> </v>
      </c>
      <c r="O42" s="43">
        <f t="shared" si="7"/>
        <v>0</v>
      </c>
      <c r="P42" s="44">
        <f t="shared" si="4"/>
        <v>0</v>
      </c>
      <c r="Q42" s="44">
        <f t="shared" si="9"/>
        <v>1</v>
      </c>
    </row>
    <row r="43" spans="1:17">
      <c r="A43" s="54" t="str">
        <f>IFERROR(VLOOKUP(Tableau2[[#This Row],[Nom Prénom]],Tableau[[Nom Prénom]:[Age]],4,FALSE)," ")</f>
        <v xml:space="preserve"> </v>
      </c>
      <c r="B43" s="55"/>
      <c r="C43" s="54" t="str">
        <f>IFERROR(VLOOKUP(B43,Tableau[[Nom Prénom]:[Age]],2,FALSE)," ")</f>
        <v xml:space="preserve"> </v>
      </c>
      <c r="D43" s="54" t="str">
        <f>IFERROR(VLOOKUP(B43,Tableau[[Nom Prénom]:[Age]],3,FALSE)," ")</f>
        <v xml:space="preserve"> </v>
      </c>
      <c r="E43" s="61" t="s">
        <v>166</v>
      </c>
      <c r="F43" s="56" t="str">
        <f>IFERROR(VLOOKUP(B43,Tableau[[Nom Prénom]:[Age]],5,FALSE)," ")</f>
        <v xml:space="preserve"> </v>
      </c>
      <c r="G43" s="57"/>
      <c r="H43" s="220"/>
      <c r="I43" s="223"/>
      <c r="J43" s="223">
        <f>Tableau2[[#This Row],[Points]]+Tableau2[[#This Row],[Ateliers]]</f>
        <v>0</v>
      </c>
      <c r="K43" s="44" t="s">
        <v>17</v>
      </c>
      <c r="L43" s="240" t="str">
        <f t="shared" si="10"/>
        <v xml:space="preserve"> </v>
      </c>
      <c r="M43" s="42">
        <f t="shared" si="1"/>
        <v>0</v>
      </c>
      <c r="N43" s="43" t="str">
        <f t="shared" si="6"/>
        <v xml:space="preserve"> </v>
      </c>
      <c r="O43" s="43">
        <f t="shared" si="7"/>
        <v>0</v>
      </c>
      <c r="P43" s="44">
        <f t="shared" si="4"/>
        <v>0</v>
      </c>
      <c r="Q43" s="44">
        <f t="shared" si="9"/>
        <v>1</v>
      </c>
    </row>
    <row r="44" spans="1:17">
      <c r="A44" s="54" t="str">
        <f>IFERROR(VLOOKUP(Tableau2[[#This Row],[Nom Prénom]],Tableau[[Nom Prénom]:[Age]],4,FALSE)," ")</f>
        <v xml:space="preserve"> </v>
      </c>
      <c r="B44" s="55"/>
      <c r="C44" s="54" t="str">
        <f>IFERROR(VLOOKUP(B44,Tableau[[Nom Prénom]:[Age]],2,FALSE)," ")</f>
        <v xml:space="preserve"> </v>
      </c>
      <c r="D44" s="54" t="str">
        <f>IFERROR(VLOOKUP(B44,Tableau[[Nom Prénom]:[Age]],3,FALSE)," ")</f>
        <v xml:space="preserve"> </v>
      </c>
      <c r="E44" s="61" t="s">
        <v>168</v>
      </c>
      <c r="F44" s="56" t="str">
        <f>IFERROR(VLOOKUP(B44,Tableau[[Nom Prénom]:[Age]],5,FALSE)," ")</f>
        <v xml:space="preserve"> </v>
      </c>
      <c r="G44" s="57"/>
      <c r="H44" s="220"/>
      <c r="I44" s="223"/>
      <c r="J44" s="223">
        <f>Tableau2[[#This Row],[Points]]+Tableau2[[#This Row],[Ateliers]]</f>
        <v>0</v>
      </c>
      <c r="K44" s="44" t="s">
        <v>17</v>
      </c>
      <c r="L44" s="240" t="str">
        <f t="shared" si="10"/>
        <v xml:space="preserve"> </v>
      </c>
      <c r="M44" s="42">
        <f t="shared" si="1"/>
        <v>0</v>
      </c>
      <c r="N44" s="43" t="str">
        <f t="shared" si="6"/>
        <v xml:space="preserve"> </v>
      </c>
      <c r="O44" s="43">
        <f t="shared" si="7"/>
        <v>0</v>
      </c>
      <c r="P44" s="44">
        <f t="shared" si="4"/>
        <v>0</v>
      </c>
      <c r="Q44" s="44">
        <f t="shared" si="9"/>
        <v>1</v>
      </c>
    </row>
    <row r="45" spans="1:17">
      <c r="A45" s="54" t="str">
        <f>IFERROR(VLOOKUP(Tableau2[[#This Row],[Nom Prénom]],Tableau[[Nom Prénom]:[Age]],4,FALSE)," ")</f>
        <v xml:space="preserve"> </v>
      </c>
      <c r="B45" s="55"/>
      <c r="C45" s="54" t="str">
        <f>IFERROR(VLOOKUP(B45,Tableau[[Nom Prénom]:[Age]],2,FALSE)," ")</f>
        <v xml:space="preserve"> </v>
      </c>
      <c r="D45" s="54" t="str">
        <f>IFERROR(VLOOKUP(B45,Tableau[[Nom Prénom]:[Age]],3,FALSE)," ")</f>
        <v xml:space="preserve"> </v>
      </c>
      <c r="E45" s="59" t="s">
        <v>167</v>
      </c>
      <c r="F45" s="56" t="str">
        <f>IFERROR(VLOOKUP(B45,Tableau[[Nom Prénom]:[Age]],5,FALSE)," ")</f>
        <v xml:space="preserve"> </v>
      </c>
      <c r="G45" s="57"/>
      <c r="H45" s="220"/>
      <c r="I45" s="223"/>
      <c r="J45" s="223">
        <f>Tableau2[[#This Row],[Points]]+Tableau2[[#This Row],[Ateliers]]</f>
        <v>0</v>
      </c>
      <c r="K45" s="44" t="s">
        <v>17</v>
      </c>
      <c r="L45" s="240" t="str">
        <f t="shared" si="10"/>
        <v xml:space="preserve"> </v>
      </c>
      <c r="M45" s="42">
        <f t="shared" si="1"/>
        <v>0</v>
      </c>
      <c r="N45" s="43" t="str">
        <f t="shared" si="6"/>
        <v xml:space="preserve"> </v>
      </c>
      <c r="O45" s="43">
        <f t="shared" si="7"/>
        <v>0</v>
      </c>
      <c r="P45" s="44">
        <f t="shared" si="4"/>
        <v>0</v>
      </c>
      <c r="Q45" s="44">
        <f t="shared" si="9"/>
        <v>1</v>
      </c>
    </row>
    <row r="46" spans="1:17">
      <c r="A46" s="54" t="str">
        <f>IFERROR(VLOOKUP(Tableau2[[#This Row],[Nom Prénom]],Tableau[[Nom Prénom]:[Age]],4,FALSE)," ")</f>
        <v xml:space="preserve"> </v>
      </c>
      <c r="B46" s="55"/>
      <c r="C46" s="54" t="str">
        <f>IFERROR(VLOOKUP(B46,Tableau[[Nom Prénom]:[Age]],2,FALSE)," ")</f>
        <v xml:space="preserve"> </v>
      </c>
      <c r="D46" s="54" t="str">
        <f>IFERROR(VLOOKUP(B46,Tableau[[Nom Prénom]:[Age]],3,FALSE)," ")</f>
        <v xml:space="preserve"> </v>
      </c>
      <c r="E46" s="59" t="s">
        <v>168</v>
      </c>
      <c r="F46" s="56" t="str">
        <f>IFERROR(VLOOKUP(B46,Tableau[[Nom Prénom]:[Age]],5,FALSE)," ")</f>
        <v xml:space="preserve"> </v>
      </c>
      <c r="G46" s="57"/>
      <c r="H46" s="220"/>
      <c r="I46" s="223"/>
      <c r="J46" s="223">
        <f>Tableau2[[#This Row],[Points]]+Tableau2[[#This Row],[Ateliers]]</f>
        <v>0</v>
      </c>
      <c r="K46" s="44" t="s">
        <v>17</v>
      </c>
      <c r="L46" s="240" t="str">
        <f t="shared" si="10"/>
        <v xml:space="preserve"> </v>
      </c>
      <c r="M46" s="42">
        <f t="shared" si="1"/>
        <v>0</v>
      </c>
      <c r="N46" s="43" t="str">
        <f t="shared" si="6"/>
        <v xml:space="preserve"> </v>
      </c>
      <c r="O46" s="43">
        <f t="shared" si="7"/>
        <v>0</v>
      </c>
      <c r="P46" s="44">
        <f t="shared" si="4"/>
        <v>0</v>
      </c>
      <c r="Q46" s="44">
        <f t="shared" si="9"/>
        <v>1</v>
      </c>
    </row>
    <row r="47" spans="1:17">
      <c r="A47" s="54" t="str">
        <f>IFERROR(VLOOKUP(Tableau2[[#This Row],[Nom Prénom]],Tableau[[Nom Prénom]:[Age]],4,FALSE)," ")</f>
        <v xml:space="preserve"> </v>
      </c>
      <c r="B47" s="55"/>
      <c r="C47" s="54" t="str">
        <f>IFERROR(VLOOKUP(B47,Tableau[[Nom Prénom]:[Age]],2,FALSE)," ")</f>
        <v xml:space="preserve"> </v>
      </c>
      <c r="D47" s="54" t="str">
        <f>IFERROR(VLOOKUP(B47,Tableau[[Nom Prénom]:[Age]],3,FALSE)," ")</f>
        <v xml:space="preserve"> </v>
      </c>
      <c r="E47" s="61" t="s">
        <v>166</v>
      </c>
      <c r="F47" s="56" t="str">
        <f>IFERROR(VLOOKUP(B47,Tableau[[Nom Prénom]:[Age]],5,FALSE)," ")</f>
        <v xml:space="preserve"> </v>
      </c>
      <c r="G47" s="57"/>
      <c r="H47" s="220"/>
      <c r="I47" s="223"/>
      <c r="J47" s="223">
        <f>Tableau2[[#This Row],[Points]]+Tableau2[[#This Row],[Ateliers]]</f>
        <v>0</v>
      </c>
      <c r="K47" s="44" t="s">
        <v>17</v>
      </c>
      <c r="L47" s="240" t="str">
        <f t="shared" si="10"/>
        <v xml:space="preserve"> </v>
      </c>
      <c r="M47" s="42">
        <f t="shared" si="1"/>
        <v>0</v>
      </c>
      <c r="N47" s="43" t="str">
        <f t="shared" si="6"/>
        <v xml:space="preserve"> </v>
      </c>
      <c r="O47" s="43">
        <f t="shared" si="7"/>
        <v>0</v>
      </c>
      <c r="P47" s="44">
        <f t="shared" si="4"/>
        <v>0</v>
      </c>
      <c r="Q47" s="44">
        <f t="shared" si="9"/>
        <v>1</v>
      </c>
    </row>
    <row r="48" spans="1:17">
      <c r="A48" s="54" t="str">
        <f>IFERROR(VLOOKUP(Tableau2[[#This Row],[Nom Prénom]],Tableau[[Nom Prénom]:[Age]],4,FALSE)," ")</f>
        <v xml:space="preserve"> </v>
      </c>
      <c r="B48" s="55"/>
      <c r="C48" s="54" t="str">
        <f>IFERROR(VLOOKUP(B48,Tableau[[Nom Prénom]:[Age]],2,FALSE)," ")</f>
        <v xml:space="preserve"> </v>
      </c>
      <c r="D48" s="54" t="str">
        <f>IFERROR(VLOOKUP(B48,Tableau[[Nom Prénom]:[Age]],3,FALSE)," ")</f>
        <v xml:space="preserve"> </v>
      </c>
      <c r="E48" s="63" t="s">
        <v>20</v>
      </c>
      <c r="F48" s="56" t="str">
        <f>IFERROR(VLOOKUP(B48,Tableau[[Nom Prénom]:[Age]],5,FALSE)," ")</f>
        <v xml:space="preserve"> </v>
      </c>
      <c r="G48" s="57"/>
      <c r="H48" s="220"/>
      <c r="I48" s="223"/>
      <c r="J48" s="223">
        <f>Tableau2[[#This Row],[Points]]+Tableau2[[#This Row],[Ateliers]]</f>
        <v>0</v>
      </c>
      <c r="K48" s="44" t="s">
        <v>17</v>
      </c>
      <c r="L48" s="240" t="str">
        <f t="shared" si="10"/>
        <v xml:space="preserve"> </v>
      </c>
      <c r="M48" s="42">
        <f t="shared" si="1"/>
        <v>0</v>
      </c>
      <c r="N48" s="43" t="str">
        <f t="shared" si="6"/>
        <v xml:space="preserve"> </v>
      </c>
      <c r="O48" s="43">
        <f t="shared" si="7"/>
        <v>0</v>
      </c>
      <c r="P48" s="44">
        <f t="shared" si="4"/>
        <v>0</v>
      </c>
      <c r="Q48" s="44">
        <f t="shared" si="9"/>
        <v>1</v>
      </c>
    </row>
    <row r="49" spans="1:17">
      <c r="A49" s="54" t="str">
        <f>IFERROR(VLOOKUP(Tableau2[[#This Row],[Nom Prénom]],Tableau[[Nom Prénom]:[Age]],4,FALSE)," ")</f>
        <v xml:space="preserve"> </v>
      </c>
      <c r="B49" s="55"/>
      <c r="C49" s="54" t="str">
        <f>IFERROR(VLOOKUP(B49,Tableau[[Nom Prénom]:[Age]],2,FALSE)," ")</f>
        <v xml:space="preserve"> </v>
      </c>
      <c r="D49" s="54" t="str">
        <f>IFERROR(VLOOKUP(B49,Tableau[[Nom Prénom]:[Age]],3,FALSE)," ")</f>
        <v xml:space="preserve"> </v>
      </c>
      <c r="E49" s="59" t="s">
        <v>166</v>
      </c>
      <c r="F49" s="56" t="str">
        <f>IFERROR(VLOOKUP(B49,Tableau[[Nom Prénom]:[Age]],5,FALSE)," ")</f>
        <v xml:space="preserve"> </v>
      </c>
      <c r="G49" s="57"/>
      <c r="H49" s="220"/>
      <c r="I49" s="223"/>
      <c r="J49" s="223">
        <f>Tableau2[[#This Row],[Points]]+Tableau2[[#This Row],[Ateliers]]</f>
        <v>0</v>
      </c>
      <c r="K49" s="44" t="s">
        <v>17</v>
      </c>
      <c r="L49" s="240" t="str">
        <f t="shared" si="10"/>
        <v xml:space="preserve"> </v>
      </c>
      <c r="M49" s="42">
        <f t="shared" si="1"/>
        <v>0</v>
      </c>
      <c r="N49" s="43" t="str">
        <f t="shared" si="6"/>
        <v xml:space="preserve"> </v>
      </c>
      <c r="O49" s="43">
        <f t="shared" si="7"/>
        <v>0</v>
      </c>
      <c r="P49" s="44">
        <f t="shared" si="4"/>
        <v>0</v>
      </c>
      <c r="Q49" s="44">
        <f t="shared" si="9"/>
        <v>1</v>
      </c>
    </row>
    <row r="50" spans="1:17">
      <c r="A50" s="54" t="str">
        <f>IFERROR(VLOOKUP(Tableau2[[#This Row],[Nom Prénom]],Tableau[[Nom Prénom]:[Age]],4,FALSE)," ")</f>
        <v xml:space="preserve"> </v>
      </c>
      <c r="B50" s="55"/>
      <c r="C50" s="54" t="str">
        <f>IFERROR(VLOOKUP(B50,Tableau[[Nom Prénom]:[Age]],2,FALSE)," ")</f>
        <v xml:space="preserve"> </v>
      </c>
      <c r="D50" s="54" t="str">
        <f>IFERROR(VLOOKUP(B50,Tableau[[Nom Prénom]:[Age]],3,FALSE)," ")</f>
        <v xml:space="preserve"> </v>
      </c>
      <c r="E50" s="59" t="s">
        <v>167</v>
      </c>
      <c r="F50" s="56" t="str">
        <f>IFERROR(VLOOKUP(B50,Tableau[[Nom Prénom]:[Age]],5,FALSE)," ")</f>
        <v xml:space="preserve"> </v>
      </c>
      <c r="G50" s="57"/>
      <c r="H50" s="220"/>
      <c r="I50" s="223"/>
      <c r="J50" s="223">
        <f>Tableau2[[#This Row],[Points]]+Tableau2[[#This Row],[Ateliers]]</f>
        <v>0</v>
      </c>
      <c r="K50" s="44" t="s">
        <v>17</v>
      </c>
      <c r="L50" s="240" t="str">
        <f t="shared" si="10"/>
        <v xml:space="preserve"> </v>
      </c>
      <c r="M50" s="42">
        <f t="shared" si="1"/>
        <v>0</v>
      </c>
      <c r="N50" s="43" t="str">
        <f t="shared" si="6"/>
        <v xml:space="preserve"> </v>
      </c>
      <c r="O50" s="43">
        <f t="shared" si="7"/>
        <v>0</v>
      </c>
      <c r="P50" s="44">
        <f t="shared" si="4"/>
        <v>0</v>
      </c>
      <c r="Q50" s="44">
        <f t="shared" si="9"/>
        <v>1</v>
      </c>
    </row>
    <row r="51" spans="1:17">
      <c r="A51" s="54" t="str">
        <f>IFERROR(VLOOKUP(Tableau2[[#This Row],[Nom Prénom]],Tableau[[Nom Prénom]:[Age]],4,FALSE)," ")</f>
        <v xml:space="preserve"> </v>
      </c>
      <c r="B51" s="55"/>
      <c r="C51" s="54" t="str">
        <f>IFERROR(VLOOKUP(B51,Tableau[[Nom Prénom]:[Age]],2,FALSE)," ")</f>
        <v xml:space="preserve"> </v>
      </c>
      <c r="D51" s="54" t="str">
        <f>IFERROR(VLOOKUP(B51,Tableau[[Nom Prénom]:[Age]],3,FALSE)," ")</f>
        <v xml:space="preserve"> </v>
      </c>
      <c r="E51" s="63" t="s">
        <v>167</v>
      </c>
      <c r="F51" s="56" t="str">
        <f>IFERROR(VLOOKUP(B51,Tableau[[Nom Prénom]:[Age]],5,FALSE)," ")</f>
        <v xml:space="preserve"> </v>
      </c>
      <c r="G51" s="64"/>
      <c r="H51" s="220"/>
      <c r="I51" s="223"/>
      <c r="J51" s="223">
        <f>Tableau2[[#This Row],[Points]]+Tableau2[[#This Row],[Ateliers]]</f>
        <v>0</v>
      </c>
      <c r="K51" s="44" t="s">
        <v>17</v>
      </c>
      <c r="L51" s="240" t="str">
        <f t="shared" si="10"/>
        <v xml:space="preserve"> </v>
      </c>
      <c r="M51" s="42">
        <f t="shared" si="1"/>
        <v>0</v>
      </c>
      <c r="N51" s="43" t="str">
        <f t="shared" si="6"/>
        <v xml:space="preserve"> </v>
      </c>
      <c r="O51" s="43">
        <f t="shared" si="7"/>
        <v>0</v>
      </c>
      <c r="P51" s="44">
        <f t="shared" si="4"/>
        <v>0</v>
      </c>
      <c r="Q51" s="44">
        <f t="shared" si="9"/>
        <v>1</v>
      </c>
    </row>
    <row r="52" spans="1:17">
      <c r="A52" s="54" t="str">
        <f>IFERROR(VLOOKUP(Tableau2[[#This Row],[Nom Prénom]],Tableau[[Nom Prénom]:[Age]],4,FALSE)," ")</f>
        <v xml:space="preserve"> </v>
      </c>
      <c r="B52" s="55"/>
      <c r="C52" s="54" t="str">
        <f>IFERROR(VLOOKUP(B52,Tableau[[Nom Prénom]:[Age]],2,FALSE)," ")</f>
        <v xml:space="preserve"> </v>
      </c>
      <c r="D52" s="54" t="str">
        <f>IFERROR(VLOOKUP(B52,Tableau[[Nom Prénom]:[Age]],3,FALSE)," ")</f>
        <v xml:space="preserve"> </v>
      </c>
      <c r="E52" s="59" t="s">
        <v>167</v>
      </c>
      <c r="F52" s="56" t="str">
        <f>IFERROR(VLOOKUP(B52,Tableau[[Nom Prénom]:[Age]],5,FALSE)," ")</f>
        <v xml:space="preserve"> </v>
      </c>
      <c r="G52" s="64"/>
      <c r="H52" s="220"/>
      <c r="I52" s="223"/>
      <c r="J52" s="223">
        <f>Tableau2[[#This Row],[Points]]+Tableau2[[#This Row],[Ateliers]]</f>
        <v>0</v>
      </c>
      <c r="K52" s="44" t="s">
        <v>17</v>
      </c>
      <c r="L52" s="240" t="str">
        <f t="shared" si="10"/>
        <v xml:space="preserve"> </v>
      </c>
      <c r="M52" s="42">
        <f t="shared" si="1"/>
        <v>0</v>
      </c>
      <c r="N52" s="43" t="str">
        <f t="shared" si="6"/>
        <v xml:space="preserve"> </v>
      </c>
      <c r="O52" s="43">
        <f t="shared" si="7"/>
        <v>0</v>
      </c>
      <c r="P52" s="44">
        <f t="shared" si="4"/>
        <v>0</v>
      </c>
      <c r="Q52" s="44">
        <f t="shared" si="9"/>
        <v>1</v>
      </c>
    </row>
    <row r="53" spans="1:17">
      <c r="A53" s="54" t="str">
        <f>IFERROR(VLOOKUP(Tableau2[[#This Row],[Nom Prénom]],Tableau[[Nom Prénom]:[Age]],4,FALSE)," ")</f>
        <v xml:space="preserve"> </v>
      </c>
      <c r="B53" s="55"/>
      <c r="C53" s="54" t="str">
        <f>IFERROR(VLOOKUP(B53,'Liste joueur'!B:C,2,FALSE)," ")</f>
        <v xml:space="preserve"> </v>
      </c>
      <c r="D53" s="54" t="str">
        <f>IFERROR(VLOOKUP(B53,Tableau[[Nom Prénom]:[Age]],3,FALSE)," ")</f>
        <v xml:space="preserve"> </v>
      </c>
      <c r="E53" s="59" t="s">
        <v>20</v>
      </c>
      <c r="F53" s="56" t="str">
        <f>IFERROR(VLOOKUP(B53,Tableau[[Nom Prénom]:[Age]],5,FALSE)," ")</f>
        <v xml:space="preserve"> </v>
      </c>
      <c r="G53" s="64"/>
      <c r="H53" s="220"/>
      <c r="I53" s="223"/>
      <c r="J53" s="223">
        <f>Tableau2[[#This Row],[Points]]+Tableau2[[#This Row],[Ateliers]]</f>
        <v>0</v>
      </c>
      <c r="K53" s="44" t="s">
        <v>17</v>
      </c>
      <c r="L53" s="240" t="str">
        <f t="shared" si="10"/>
        <v xml:space="preserve"> </v>
      </c>
      <c r="M53" s="42">
        <f t="shared" si="1"/>
        <v>0</v>
      </c>
      <c r="N53" s="43" t="str">
        <f t="shared" si="6"/>
        <v xml:space="preserve"> </v>
      </c>
      <c r="O53" s="43">
        <f t="shared" si="7"/>
        <v>0</v>
      </c>
      <c r="P53" s="44">
        <f t="shared" si="4"/>
        <v>0</v>
      </c>
      <c r="Q53" s="44">
        <f t="shared" si="9"/>
        <v>1</v>
      </c>
    </row>
    <row r="54" spans="1:17">
      <c r="A54" s="54" t="str">
        <f>IFERROR(VLOOKUP(Tableau2[[#This Row],[Nom Prénom]],Tableau[[Nom Prénom]:[Age]],4,FALSE)," ")</f>
        <v xml:space="preserve"> </v>
      </c>
      <c r="B54" s="55"/>
      <c r="C54" s="54" t="str">
        <f>IFERROR(VLOOKUP(B54,Tableau[[Nom Prénom]:[Age]],2,FALSE)," ")</f>
        <v xml:space="preserve"> </v>
      </c>
      <c r="D54" s="54" t="str">
        <f>IFERROR(VLOOKUP(B54,Tableau[[Nom Prénom]:[Age]],3,FALSE)," ")</f>
        <v xml:space="preserve"> </v>
      </c>
      <c r="E54" s="59" t="s">
        <v>167</v>
      </c>
      <c r="F54" s="56" t="str">
        <f>IFERROR(VLOOKUP(B54,Tableau[[Nom Prénom]:[Age]],5,FALSE)," ")</f>
        <v xml:space="preserve"> </v>
      </c>
      <c r="G54" s="57"/>
      <c r="H54" s="220"/>
      <c r="I54" s="223"/>
      <c r="J54" s="223">
        <f>Tableau2[[#This Row],[Points]]+Tableau2[[#This Row],[Ateliers]]</f>
        <v>0</v>
      </c>
      <c r="K54" s="44" t="s">
        <v>17</v>
      </c>
      <c r="L54" s="240" t="str">
        <f t="shared" si="10"/>
        <v xml:space="preserve"> </v>
      </c>
      <c r="M54" s="42">
        <f t="shared" si="1"/>
        <v>0</v>
      </c>
      <c r="N54" s="43" t="str">
        <f t="shared" si="6"/>
        <v xml:space="preserve"> </v>
      </c>
      <c r="O54" s="43">
        <f t="shared" si="7"/>
        <v>0</v>
      </c>
      <c r="P54" s="44">
        <f t="shared" si="4"/>
        <v>0</v>
      </c>
      <c r="Q54" s="44">
        <f t="shared" si="9"/>
        <v>1</v>
      </c>
    </row>
    <row r="55" spans="1:17">
      <c r="A55" s="54" t="str">
        <f>IFERROR(VLOOKUP(Tableau2[[#This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59" t="s">
        <v>20</v>
      </c>
      <c r="F55" s="56" t="str">
        <f>IFERROR(VLOOKUP(B55,Tableau[[Nom Prénom]:[Age]],5,FALSE)," ")</f>
        <v xml:space="preserve"> </v>
      </c>
      <c r="G55" s="57"/>
      <c r="H55" s="159"/>
      <c r="I55" s="223"/>
      <c r="J55" s="223">
        <f>Tableau2[[#This Row],[Points]]+Tableau2[[#This Row],[Ateliers]]</f>
        <v>0</v>
      </c>
      <c r="K55" s="240"/>
      <c r="L55" s="240" t="str">
        <f t="shared" si="10"/>
        <v xml:space="preserve"> </v>
      </c>
      <c r="M55" s="42">
        <f t="shared" si="1"/>
        <v>0</v>
      </c>
      <c r="N55" s="240" t="str">
        <f t="shared" si="6"/>
        <v xml:space="preserve"> </v>
      </c>
      <c r="O55" s="240">
        <f t="shared" si="7"/>
        <v>0</v>
      </c>
      <c r="P55" s="240" t="str">
        <f t="shared" si="4"/>
        <v xml:space="preserve"> </v>
      </c>
      <c r="Q55" s="44">
        <f t="shared" si="9"/>
        <v>0</v>
      </c>
    </row>
    <row r="56" spans="1:17">
      <c r="A56" s="54" t="str">
        <f>IFERROR(VLOOKUP(Tableau2[[#This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61" t="s">
        <v>168</v>
      </c>
      <c r="F56" s="56" t="str">
        <f>IFERROR(VLOOKUP(B56,Tableau[[Nom Prénom]:[Age]],5,FALSE)," ")</f>
        <v xml:space="preserve"> </v>
      </c>
      <c r="G56" s="57"/>
      <c r="H56" s="159"/>
      <c r="I56" s="223"/>
      <c r="J56" s="223">
        <f>Tableau2[[#This Row],[Points]]+Tableau2[[#This Row],[Ateliers]]</f>
        <v>0</v>
      </c>
      <c r="K56" s="240"/>
      <c r="L56" s="240" t="str">
        <f t="shared" si="10"/>
        <v xml:space="preserve"> </v>
      </c>
      <c r="M56" s="42">
        <f t="shared" si="1"/>
        <v>0</v>
      </c>
      <c r="N56" s="240" t="str">
        <f t="shared" si="6"/>
        <v xml:space="preserve"> </v>
      </c>
      <c r="O56" s="240">
        <f t="shared" si="7"/>
        <v>0</v>
      </c>
      <c r="P56" s="240" t="str">
        <f t="shared" si="4"/>
        <v xml:space="preserve"> </v>
      </c>
      <c r="Q56" s="44">
        <f t="shared" si="9"/>
        <v>0</v>
      </c>
    </row>
    <row r="57" spans="1:17">
      <c r="A57" s="54" t="str">
        <f>IFERROR(VLOOKUP(Tableau2[[#This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63" t="s">
        <v>167</v>
      </c>
      <c r="F57" s="56" t="str">
        <f>IFERROR(VLOOKUP(B57,Tableau[[Nom Prénom]:[Age]],5,FALSE)," ")</f>
        <v xml:space="preserve"> </v>
      </c>
      <c r="G57" s="64"/>
      <c r="H57" s="159"/>
      <c r="I57" s="223"/>
      <c r="J57" s="223">
        <f>Tableau2[[#This Row],[Points]]+Tableau2[[#This Row],[Ateliers]]</f>
        <v>0</v>
      </c>
      <c r="K57" s="240"/>
      <c r="L57" s="240" t="str">
        <f t="shared" si="10"/>
        <v xml:space="preserve"> </v>
      </c>
      <c r="M57" s="42">
        <f t="shared" si="1"/>
        <v>0</v>
      </c>
      <c r="N57" s="240" t="str">
        <f t="shared" si="6"/>
        <v xml:space="preserve"> </v>
      </c>
      <c r="O57" s="240">
        <f t="shared" si="7"/>
        <v>0</v>
      </c>
      <c r="P57" s="240" t="str">
        <f t="shared" si="4"/>
        <v xml:space="preserve"> </v>
      </c>
      <c r="Q57" s="44">
        <f t="shared" si="9"/>
        <v>0</v>
      </c>
    </row>
    <row r="58" spans="1:17">
      <c r="A58" s="54" t="str">
        <f>IFERROR(VLOOKUP(Tableau2[[#This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59" t="s">
        <v>167</v>
      </c>
      <c r="F58" s="56" t="str">
        <f>IFERROR(VLOOKUP(B58,Tableau[[Nom Prénom]:[Age]],5,FALSE)," ")</f>
        <v xml:space="preserve"> </v>
      </c>
      <c r="G58" s="64"/>
      <c r="H58" s="159"/>
      <c r="I58" s="223"/>
      <c r="J58" s="223">
        <f>Tableau2[[#This Row],[Points]]+Tableau2[[#This Row],[Ateliers]]</f>
        <v>0</v>
      </c>
      <c r="K58" s="240"/>
      <c r="L58" s="240" t="str">
        <f t="shared" si="10"/>
        <v xml:space="preserve"> </v>
      </c>
      <c r="M58" s="42">
        <f t="shared" si="1"/>
        <v>0</v>
      </c>
      <c r="N58" s="240" t="str">
        <f t="shared" si="6"/>
        <v xml:space="preserve"> </v>
      </c>
      <c r="O58" s="240">
        <f t="shared" si="7"/>
        <v>0</v>
      </c>
      <c r="P58" s="240" t="str">
        <f t="shared" si="4"/>
        <v xml:space="preserve"> </v>
      </c>
      <c r="Q58" s="44">
        <f t="shared" si="9"/>
        <v>0</v>
      </c>
    </row>
    <row r="59" spans="1:17">
      <c r="A59" s="54" t="str">
        <f>IFERROR(VLOOKUP(Tableau2[[#This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59" t="s">
        <v>168</v>
      </c>
      <c r="F59" s="56" t="str">
        <f>IFERROR(VLOOKUP(B59,Tableau[[Nom Prénom]:[Age]],5,FALSE)," ")</f>
        <v xml:space="preserve"> </v>
      </c>
      <c r="G59" s="64"/>
      <c r="H59" s="159"/>
      <c r="I59" s="223"/>
      <c r="J59" s="223">
        <f>Tableau2[[#This Row],[Points]]+Tableau2[[#This Row],[Ateliers]]</f>
        <v>0</v>
      </c>
      <c r="K59" s="240"/>
      <c r="L59" s="240" t="str">
        <f t="shared" si="10"/>
        <v xml:space="preserve"> </v>
      </c>
      <c r="M59" s="42">
        <f t="shared" si="1"/>
        <v>0</v>
      </c>
      <c r="N59" s="240" t="str">
        <f t="shared" si="6"/>
        <v xml:space="preserve"> </v>
      </c>
      <c r="O59" s="240">
        <f t="shared" si="7"/>
        <v>0</v>
      </c>
      <c r="P59" s="240" t="str">
        <f t="shared" si="4"/>
        <v xml:space="preserve"> </v>
      </c>
      <c r="Q59" s="44">
        <f t="shared" si="9"/>
        <v>0</v>
      </c>
    </row>
    <row r="60" spans="1:17">
      <c r="A60" s="54" t="str">
        <f>IFERROR(VLOOKUP(Tableau2[[#This Row],[Nom Prénom]],Tableau[[Nom Prénom]:[Age]],4,FALSE)," ")</f>
        <v xml:space="preserve"> </v>
      </c>
      <c r="B60" s="55"/>
      <c r="C60" s="54" t="str">
        <f>IFERROR(VLOOKUP(B60,Tableau[[Nom Prénom]:[Age]],2,FALSE)," ")</f>
        <v xml:space="preserve"> </v>
      </c>
      <c r="D60" s="54" t="str">
        <f>IFERROR(VLOOKUP(B60,Tableau[[Nom Prénom]:[Age]],3,FALSE)," ")</f>
        <v xml:space="preserve"> </v>
      </c>
      <c r="E60" s="61" t="s">
        <v>167</v>
      </c>
      <c r="F60" s="56" t="str">
        <f>IFERROR(VLOOKUP(B60,Tableau[[Nom Prénom]:[Age]],5,FALSE)," ")</f>
        <v xml:space="preserve"> </v>
      </c>
      <c r="G60" s="57"/>
      <c r="H60" s="159"/>
      <c r="I60" s="223"/>
      <c r="J60" s="223">
        <f>Tableau2[[#This Row],[Points]]+Tableau2[[#This Row],[Ateliers]]</f>
        <v>0</v>
      </c>
      <c r="K60" s="240"/>
      <c r="L60" s="240" t="str">
        <f t="shared" si="10"/>
        <v xml:space="preserve"> </v>
      </c>
      <c r="M60" s="42">
        <f t="shared" si="1"/>
        <v>0</v>
      </c>
      <c r="N60" s="240" t="str">
        <f t="shared" si="6"/>
        <v xml:space="preserve"> </v>
      </c>
      <c r="O60" s="240">
        <f t="shared" si="7"/>
        <v>0</v>
      </c>
      <c r="P60" s="240" t="str">
        <f t="shared" si="4"/>
        <v xml:space="preserve"> </v>
      </c>
      <c r="Q60" s="44">
        <f t="shared" si="9"/>
        <v>0</v>
      </c>
    </row>
    <row r="61" spans="1:17">
      <c r="A61" s="54" t="str">
        <f>IFERROR(VLOOKUP(Tableau2[[#This Row],[Nom Prénom]],Tableau[[Nom Prénom]:[Age]],4,FALSE)," ")</f>
        <v xml:space="preserve"> </v>
      </c>
      <c r="B61" s="55"/>
      <c r="C61" s="62" t="str">
        <f>IFERROR(VLOOKUP(B61,'Liste joueur'!B:C,2,FALSE)," ")</f>
        <v xml:space="preserve"> </v>
      </c>
      <c r="D61" s="54" t="str">
        <f>IFERROR(VLOOKUP(B61,Tableau[[Nom Prénom]:[Age]],3,FALSE)," ")</f>
        <v xml:space="preserve"> </v>
      </c>
      <c r="E61" s="63" t="s">
        <v>20</v>
      </c>
      <c r="F61" s="56" t="str">
        <f>IFERROR(VLOOKUP(B61,Tableau[[Nom Prénom]:[Age]],5,FALSE)," ")</f>
        <v xml:space="preserve"> </v>
      </c>
      <c r="G61" s="57"/>
      <c r="H61" s="159"/>
      <c r="I61" s="223"/>
      <c r="J61" s="223">
        <f>Tableau2[[#This Row],[Points]]+Tableau2[[#This Row],[Ateliers]]</f>
        <v>0</v>
      </c>
      <c r="K61" s="240"/>
      <c r="L61" s="240" t="str">
        <f t="shared" si="10"/>
        <v xml:space="preserve"> </v>
      </c>
      <c r="M61" s="42">
        <f t="shared" si="1"/>
        <v>0</v>
      </c>
      <c r="N61" s="240" t="str">
        <f t="shared" si="6"/>
        <v xml:space="preserve"> </v>
      </c>
      <c r="O61" s="240">
        <f t="shared" si="7"/>
        <v>0</v>
      </c>
      <c r="P61" s="240" t="str">
        <f t="shared" si="4"/>
        <v xml:space="preserve"> </v>
      </c>
      <c r="Q61" s="44">
        <f t="shared" si="9"/>
        <v>0</v>
      </c>
    </row>
    <row r="62" spans="1:17">
      <c r="A62" s="54" t="str">
        <f>IFERROR(VLOOKUP(Tableau2[[#This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63" t="s">
        <v>20</v>
      </c>
      <c r="F62" s="56" t="str">
        <f>IFERROR(VLOOKUP(B62,Tableau[[Nom Prénom]:[Age]],5,FALSE)," ")</f>
        <v xml:space="preserve"> </v>
      </c>
      <c r="G62" s="57"/>
      <c r="H62" s="159"/>
      <c r="I62" s="223"/>
      <c r="J62" s="223">
        <f>Tableau2[[#This Row],[Points]]+Tableau2[[#This Row],[Ateliers]]</f>
        <v>0</v>
      </c>
      <c r="K62" s="240"/>
      <c r="L62" s="240" t="str">
        <f t="shared" si="10"/>
        <v xml:space="preserve"> </v>
      </c>
      <c r="M62" s="42">
        <f t="shared" si="1"/>
        <v>0</v>
      </c>
      <c r="N62" s="240" t="str">
        <f t="shared" si="6"/>
        <v xml:space="preserve"> </v>
      </c>
      <c r="O62" s="240">
        <f t="shared" si="7"/>
        <v>0</v>
      </c>
      <c r="P62" s="240" t="str">
        <f t="shared" si="4"/>
        <v xml:space="preserve"> </v>
      </c>
      <c r="Q62" s="44">
        <f t="shared" si="9"/>
        <v>0</v>
      </c>
    </row>
    <row r="63" spans="1:17">
      <c r="A63" s="54" t="str">
        <f>IFERROR(VLOOKUP(Tableau2[[#This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63" t="s">
        <v>166</v>
      </c>
      <c r="F63" s="56" t="str">
        <f>IFERROR(VLOOKUP(B63,Tableau[[Nom Prénom]:[Age]],5,FALSE)," ")</f>
        <v xml:space="preserve"> </v>
      </c>
      <c r="G63" s="57"/>
      <c r="H63" s="159"/>
      <c r="I63" s="223"/>
      <c r="J63" s="223">
        <f>Tableau2[[#This Row],[Points]]+Tableau2[[#This Row],[Ateliers]]</f>
        <v>0</v>
      </c>
      <c r="K63" s="240"/>
      <c r="L63" s="240" t="str">
        <f t="shared" si="10"/>
        <v xml:space="preserve"> </v>
      </c>
      <c r="M63" s="42">
        <f t="shared" si="1"/>
        <v>0</v>
      </c>
      <c r="N63" s="240" t="str">
        <f t="shared" si="6"/>
        <v xml:space="preserve"> </v>
      </c>
      <c r="O63" s="240">
        <f t="shared" si="7"/>
        <v>0</v>
      </c>
      <c r="P63" s="240" t="str">
        <f t="shared" si="4"/>
        <v xml:space="preserve"> </v>
      </c>
      <c r="Q63" s="44">
        <f t="shared" si="9"/>
        <v>0</v>
      </c>
    </row>
    <row r="64" spans="1:17">
      <c r="A64" s="54" t="str">
        <f>IFERROR(VLOOKUP(Tableau2[[#This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63" t="s">
        <v>20</v>
      </c>
      <c r="F64" s="56" t="str">
        <f>IFERROR(VLOOKUP(B64,Tableau[[Nom Prénom]:[Age]],5,FALSE)," ")</f>
        <v xml:space="preserve"> </v>
      </c>
      <c r="G64" s="57"/>
      <c r="H64" s="159"/>
      <c r="I64" s="223"/>
      <c r="J64" s="223">
        <f>Tableau2[[#This Row],[Points]]+Tableau2[[#This Row],[Ateliers]]</f>
        <v>0</v>
      </c>
      <c r="K64" s="240"/>
      <c r="L64" s="240" t="str">
        <f t="shared" si="10"/>
        <v xml:space="preserve"> </v>
      </c>
      <c r="M64" s="42">
        <f t="shared" si="1"/>
        <v>0</v>
      </c>
      <c r="N64" s="240" t="str">
        <f t="shared" si="6"/>
        <v xml:space="preserve"> </v>
      </c>
      <c r="O64" s="240">
        <f t="shared" si="7"/>
        <v>0</v>
      </c>
      <c r="P64" s="240" t="str">
        <f t="shared" si="4"/>
        <v xml:space="preserve"> </v>
      </c>
      <c r="Q64" s="44">
        <f t="shared" si="9"/>
        <v>0</v>
      </c>
    </row>
    <row r="65" spans="1:17">
      <c r="A65" s="54" t="str">
        <f>IFERROR(VLOOKUP(Tableau2[[#This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1" t="s">
        <v>167</v>
      </c>
      <c r="F65" s="56" t="str">
        <f>IFERROR(VLOOKUP(B65,Tableau[[Nom Prénom]:[Age]],5,FALSE)," ")</f>
        <v xml:space="preserve"> </v>
      </c>
      <c r="G65" s="57"/>
      <c r="H65" s="159"/>
      <c r="I65" s="223"/>
      <c r="J65" s="223">
        <f>Tableau2[[#This Row],[Points]]+Tableau2[[#This Row],[Ateliers]]</f>
        <v>0</v>
      </c>
      <c r="K65" s="240"/>
      <c r="L65" s="240" t="str">
        <f t="shared" si="10"/>
        <v xml:space="preserve"> </v>
      </c>
      <c r="M65" s="42">
        <f t="shared" si="1"/>
        <v>0</v>
      </c>
      <c r="N65" s="240" t="str">
        <f t="shared" si="6"/>
        <v xml:space="preserve"> </v>
      </c>
      <c r="O65" s="240">
        <f t="shared" si="7"/>
        <v>0</v>
      </c>
      <c r="P65" s="240" t="str">
        <f t="shared" si="4"/>
        <v xml:space="preserve"> </v>
      </c>
      <c r="Q65" s="44">
        <f t="shared" si="9"/>
        <v>0</v>
      </c>
    </row>
    <row r="66" spans="1:17">
      <c r="A66" s="54" t="str">
        <f>IFERROR(VLOOKUP(Tableau2[[#This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63" t="s">
        <v>167</v>
      </c>
      <c r="F66" s="56" t="str">
        <f>IFERROR(VLOOKUP(B66,Tableau[[Nom Prénom]:[Age]],5,FALSE)," ")</f>
        <v xml:space="preserve"> </v>
      </c>
      <c r="G66" s="64"/>
      <c r="H66" s="159"/>
      <c r="I66" s="223"/>
      <c r="J66" s="223">
        <f>Tableau2[[#This Row],[Points]]+Tableau2[[#This Row],[Ateliers]]</f>
        <v>0</v>
      </c>
      <c r="K66" s="240"/>
      <c r="L66" s="240" t="str">
        <f t="shared" si="10"/>
        <v xml:space="preserve"> </v>
      </c>
      <c r="M66" s="42">
        <f t="shared" ref="M66:M68" si="11">IFERROR((RANK(IF(IF(K66="9 TE",1,0)=1,H66," "),L:L,0)),0)</f>
        <v>0</v>
      </c>
      <c r="N66" s="240" t="str">
        <f t="shared" si="6"/>
        <v xml:space="preserve"> </v>
      </c>
      <c r="O66" s="240">
        <f t="shared" si="7"/>
        <v>0</v>
      </c>
      <c r="P66" s="240" t="str">
        <f t="shared" ref="P66:P84" si="12">IF(IF(K66="18 T",1,0)=1,H66," ")</f>
        <v xml:space="preserve"> </v>
      </c>
      <c r="Q66" s="44">
        <f t="shared" si="9"/>
        <v>0</v>
      </c>
    </row>
    <row r="67" spans="1:17">
      <c r="A67" s="54" t="str">
        <f>IFERROR(VLOOKUP(Tableau2[[#This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59" t="s">
        <v>166</v>
      </c>
      <c r="F67" s="56" t="str">
        <f>IFERROR(VLOOKUP(B67,Tableau[[Nom Prénom]:[Age]],5,FALSE)," ")</f>
        <v xml:space="preserve"> </v>
      </c>
      <c r="G67" s="64"/>
      <c r="H67" s="159"/>
      <c r="I67" s="223"/>
      <c r="J67" s="223">
        <f>Tableau2[[#This Row],[Points]]+Tableau2[[#This Row],[Ateliers]]</f>
        <v>0</v>
      </c>
      <c r="K67" s="240"/>
      <c r="L67" s="240" t="str">
        <f t="shared" ref="L67:L126" si="13">IF(IF(K67="9 TE",1,0)=1,SUM(H67:I67)," ")</f>
        <v xml:space="preserve"> </v>
      </c>
      <c r="M67" s="42">
        <f t="shared" si="11"/>
        <v>0</v>
      </c>
      <c r="N67" s="240" t="str">
        <f t="shared" ref="N67:N87" si="14">IF(IF(K67="9 TD",1,0)=1,SUM(H67:I67)," ")</f>
        <v xml:space="preserve"> </v>
      </c>
      <c r="O67" s="240">
        <f t="shared" ref="O67:O87" si="15">IFERROR((RANK(IF(IF(K67="9 TD",1,0)=1,H67," "),N:N,0)),0)</f>
        <v>0</v>
      </c>
      <c r="P67" s="240" t="str">
        <f t="shared" si="12"/>
        <v xml:space="preserve"> </v>
      </c>
      <c r="Q67" s="44">
        <f t="shared" si="9"/>
        <v>0</v>
      </c>
    </row>
    <row r="68" spans="1:17">
      <c r="A68" s="54" t="str">
        <f>IFERROR(VLOOKUP(Tableau2[[#This Row],[Nom Prénom]],Tableau[[Nom Prénom]:[Age]],4,FALSE)," ")</f>
        <v xml:space="preserve"> </v>
      </c>
      <c r="B68" s="55"/>
      <c r="C68" s="54" t="str">
        <f>IFERROR(VLOOKUP(B68,Tableau[[Nom Prénom]:[Age]],2,FALSE)," ")</f>
        <v xml:space="preserve"> </v>
      </c>
      <c r="D68" s="54" t="str">
        <f>IFERROR(VLOOKUP(B68,Tableau[[Nom Prénom]:[Age]],3,FALSE)," ")</f>
        <v xml:space="preserve"> </v>
      </c>
      <c r="E68" s="59" t="s">
        <v>166</v>
      </c>
      <c r="F68" s="56" t="str">
        <f>IFERROR(VLOOKUP(B68,Tableau[[Nom Prénom]:[Age]],5,FALSE)," ")</f>
        <v xml:space="preserve"> </v>
      </c>
      <c r="G68" s="57"/>
      <c r="H68" s="159"/>
      <c r="I68" s="223"/>
      <c r="J68" s="223">
        <f>Tableau2[[#This Row],[Points]]+Tableau2[[#This Row],[Ateliers]]</f>
        <v>0</v>
      </c>
      <c r="K68" s="240"/>
      <c r="L68" s="240" t="str">
        <f t="shared" si="13"/>
        <v xml:space="preserve"> </v>
      </c>
      <c r="M68" s="42">
        <f t="shared" si="11"/>
        <v>0</v>
      </c>
      <c r="N68" s="240" t="str">
        <f t="shared" si="14"/>
        <v xml:space="preserve"> </v>
      </c>
      <c r="O68" s="240">
        <f t="shared" si="15"/>
        <v>0</v>
      </c>
      <c r="P68" s="240" t="str">
        <f t="shared" si="12"/>
        <v xml:space="preserve"> </v>
      </c>
      <c r="Q68" s="44">
        <f t="shared" si="9"/>
        <v>0</v>
      </c>
    </row>
    <row r="69" spans="1:17">
      <c r="A69" s="54" t="str">
        <f>IFERROR(VLOOKUP(Tableau2[[#This Row],[Nom Prénom]],Tableau[[Nom Prénom]:[Age]],4,FALSE)," ")</f>
        <v xml:space="preserve"> </v>
      </c>
      <c r="B69" s="55"/>
      <c r="C69" s="69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1"/>
      <c r="F69" s="56" t="str">
        <f>IFERROR(VLOOKUP(B69,Tableau[[Nom Prénom]:[Age]],5,FALSE)," ")</f>
        <v xml:space="preserve"> </v>
      </c>
      <c r="G69" s="57"/>
      <c r="H69" s="159"/>
      <c r="I69" s="223"/>
      <c r="J69" s="223">
        <f>Tableau2[[#This Row],[Points]]+Tableau2[[#This Row],[Ateliers]]</f>
        <v>0</v>
      </c>
      <c r="K69" s="240"/>
      <c r="L69" s="240" t="str">
        <f t="shared" si="13"/>
        <v xml:space="preserve"> </v>
      </c>
      <c r="M69" s="42">
        <f t="shared" ref="M69:M126" si="16">IFERROR((RANK(IF(IF(K69="9 TE",1,0)=1,H69," "),L:L,0)),0)</f>
        <v>0</v>
      </c>
      <c r="N69" s="240" t="str">
        <f t="shared" si="14"/>
        <v xml:space="preserve"> </v>
      </c>
      <c r="O69" s="240">
        <f t="shared" si="15"/>
        <v>0</v>
      </c>
      <c r="P69" s="240" t="str">
        <f t="shared" si="12"/>
        <v xml:space="preserve"> </v>
      </c>
      <c r="Q69" s="44">
        <f t="shared" si="9"/>
        <v>0</v>
      </c>
    </row>
    <row r="70" spans="1:17">
      <c r="A70" s="54" t="str">
        <f>IFERROR(VLOOKUP(Tableau2[[#This Row],[Nom Prénom]],Tableau[[Nom Prénom]:[Age]],4,FALSE)," ")</f>
        <v xml:space="preserve"> </v>
      </c>
      <c r="B70" s="55"/>
      <c r="C70" s="62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63"/>
      <c r="F70" s="56" t="str">
        <f>IFERROR(VLOOKUP(B70,Tableau[[Nom Prénom]:[Age]],5,FALSE)," ")</f>
        <v xml:space="preserve"> </v>
      </c>
      <c r="G70" s="57"/>
      <c r="H70" s="159"/>
      <c r="I70" s="223"/>
      <c r="J70" s="223">
        <f>Tableau2[[#This Row],[Points]]+Tableau2[[#This Row],[Ateliers]]</f>
        <v>0</v>
      </c>
      <c r="K70" s="240"/>
      <c r="L70" s="240" t="str">
        <f t="shared" si="13"/>
        <v xml:space="preserve"> </v>
      </c>
      <c r="M70" s="42">
        <f t="shared" si="16"/>
        <v>0</v>
      </c>
      <c r="N70" s="240" t="str">
        <f t="shared" si="14"/>
        <v xml:space="preserve"> </v>
      </c>
      <c r="O70" s="240">
        <f t="shared" si="15"/>
        <v>0</v>
      </c>
      <c r="P70" s="240" t="str">
        <f t="shared" si="12"/>
        <v xml:space="preserve"> </v>
      </c>
      <c r="Q70" s="44">
        <f t="shared" ref="Q70:Q133" si="17">IFERROR((RANK(IF(IF(K70="18 T",1,0)=1,H70," "),P:P,0)),0)</f>
        <v>0</v>
      </c>
    </row>
    <row r="71" spans="1:17">
      <c r="A71" s="54" t="str">
        <f>IFERROR(VLOOKUP(Tableau2[[#This Row],[Nom Prénom]],Tableau[[Nom Prénom]:[Age]],4,FALSE)," ")</f>
        <v xml:space="preserve"> </v>
      </c>
      <c r="B71" s="55"/>
      <c r="C71" s="54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59"/>
      <c r="F71" s="56" t="str">
        <f>IFERROR(VLOOKUP(B71,Tableau[[Nom Prénom]:[Age]],5,FALSE)," ")</f>
        <v xml:space="preserve"> </v>
      </c>
      <c r="G71" s="57"/>
      <c r="H71" s="159"/>
      <c r="I71" s="223"/>
      <c r="J71" s="223">
        <f>Tableau2[[#This Row],[Points]]+Tableau2[[#This Row],[Ateliers]]</f>
        <v>0</v>
      </c>
      <c r="K71" s="240"/>
      <c r="L71" s="240" t="str">
        <f t="shared" si="13"/>
        <v xml:space="preserve"> </v>
      </c>
      <c r="M71" s="42">
        <f t="shared" si="16"/>
        <v>0</v>
      </c>
      <c r="N71" s="240" t="str">
        <f t="shared" si="14"/>
        <v xml:space="preserve"> </v>
      </c>
      <c r="O71" s="240">
        <f t="shared" si="15"/>
        <v>0</v>
      </c>
      <c r="P71" s="240" t="str">
        <f t="shared" si="12"/>
        <v xml:space="preserve"> </v>
      </c>
      <c r="Q71" s="44">
        <f t="shared" si="17"/>
        <v>0</v>
      </c>
    </row>
    <row r="72" spans="1:17">
      <c r="A72" s="54" t="str">
        <f>IFERROR(VLOOKUP(Tableau2[[#This Row],[Nom Prénom]],Tableau[[Nom Prénom]:[Age]],4,FALSE)," ")</f>
        <v xml:space="preserve"> </v>
      </c>
      <c r="B72" s="55"/>
      <c r="C72" s="62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3"/>
      <c r="F72" s="56" t="str">
        <f>IFERROR(VLOOKUP(B72,Tableau[[Nom Prénom]:[Age]],5,FALSE)," ")</f>
        <v xml:space="preserve"> </v>
      </c>
      <c r="G72" s="57"/>
      <c r="H72" s="159"/>
      <c r="I72" s="223"/>
      <c r="J72" s="223">
        <f>Tableau2[[#This Row],[Points]]+Tableau2[[#This Row],[Ateliers]]</f>
        <v>0</v>
      </c>
      <c r="K72" s="240"/>
      <c r="L72" s="240" t="str">
        <f t="shared" si="13"/>
        <v xml:space="preserve"> </v>
      </c>
      <c r="M72" s="42">
        <f t="shared" si="16"/>
        <v>0</v>
      </c>
      <c r="N72" s="240" t="str">
        <f t="shared" si="14"/>
        <v xml:space="preserve"> </v>
      </c>
      <c r="O72" s="240">
        <f t="shared" si="15"/>
        <v>0</v>
      </c>
      <c r="P72" s="240" t="str">
        <f t="shared" si="12"/>
        <v xml:space="preserve"> </v>
      </c>
      <c r="Q72" s="44">
        <f t="shared" si="17"/>
        <v>0</v>
      </c>
    </row>
    <row r="73" spans="1:17">
      <c r="A73" s="54" t="str">
        <f>IFERROR(VLOOKUP(Tableau2[[#This Row],[Nom Prénom]],Tableau[[Nom Prénom]:[Age]],4,FALSE)," ")</f>
        <v xml:space="preserve"> </v>
      </c>
      <c r="B73" s="55"/>
      <c r="C73" s="54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159"/>
      <c r="I73" s="223"/>
      <c r="J73" s="223">
        <f>Tableau2[[#This Row],[Points]]+Tableau2[[#This Row],[Ateliers]]</f>
        <v>0</v>
      </c>
      <c r="K73" s="240"/>
      <c r="L73" s="240" t="str">
        <f t="shared" si="13"/>
        <v xml:space="preserve"> </v>
      </c>
      <c r="M73" s="42">
        <f t="shared" si="16"/>
        <v>0</v>
      </c>
      <c r="N73" s="240" t="str">
        <f t="shared" si="14"/>
        <v xml:space="preserve"> </v>
      </c>
      <c r="O73" s="240">
        <f t="shared" si="15"/>
        <v>0</v>
      </c>
      <c r="P73" s="240" t="str">
        <f t="shared" si="12"/>
        <v xml:space="preserve"> </v>
      </c>
      <c r="Q73" s="44">
        <f t="shared" si="17"/>
        <v>0</v>
      </c>
    </row>
    <row r="74" spans="1:17">
      <c r="A74" s="54" t="str">
        <f>IFERROR(VLOOKUP(Tableau2[[#This Row],[Nom Prénom]],Tableau[[Nom Prénom]:[Age]],4,FALSE)," ")</f>
        <v xml:space="preserve"> </v>
      </c>
      <c r="B74" s="55"/>
      <c r="C74" s="65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61"/>
      <c r="F74" s="56" t="str">
        <f>IFERROR(VLOOKUP(B74,Tableau[[Nom Prénom]:[Age]],5,FALSE)," ")</f>
        <v xml:space="preserve"> </v>
      </c>
      <c r="G74" s="57"/>
      <c r="H74" s="159"/>
      <c r="I74" s="223"/>
      <c r="J74" s="223">
        <f>Tableau2[[#This Row],[Points]]+Tableau2[[#This Row],[Ateliers]]</f>
        <v>0</v>
      </c>
      <c r="K74" s="240"/>
      <c r="L74" s="240" t="str">
        <f t="shared" si="13"/>
        <v xml:space="preserve"> </v>
      </c>
      <c r="M74" s="42">
        <f t="shared" si="16"/>
        <v>0</v>
      </c>
      <c r="N74" s="240" t="str">
        <f t="shared" si="14"/>
        <v xml:space="preserve"> </v>
      </c>
      <c r="O74" s="240">
        <f t="shared" si="15"/>
        <v>0</v>
      </c>
      <c r="P74" s="240" t="str">
        <f t="shared" si="12"/>
        <v xml:space="preserve"> </v>
      </c>
      <c r="Q74" s="44">
        <f t="shared" si="17"/>
        <v>0</v>
      </c>
    </row>
    <row r="75" spans="1:17">
      <c r="A75" s="54" t="str">
        <f>IFERROR(VLOOKUP(Tableau2[[#This Row],[Nom Prénom]],Tableau[[Nom Prénom]:[Age]],4,FALSE)," ")</f>
        <v xml:space="preserve"> </v>
      </c>
      <c r="B75" s="55"/>
      <c r="C75" s="54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59"/>
      <c r="F75" s="56" t="str">
        <f>IFERROR(VLOOKUP(B75,Tableau[[Nom Prénom]:[Age]],5,FALSE)," ")</f>
        <v xml:space="preserve"> </v>
      </c>
      <c r="G75" s="57"/>
      <c r="H75" s="159"/>
      <c r="I75" s="223"/>
      <c r="J75" s="223">
        <f>Tableau2[[#This Row],[Points]]+Tableau2[[#This Row],[Ateliers]]</f>
        <v>0</v>
      </c>
      <c r="K75" s="240"/>
      <c r="L75" s="240" t="str">
        <f t="shared" si="13"/>
        <v xml:space="preserve"> </v>
      </c>
      <c r="M75" s="42">
        <f t="shared" si="16"/>
        <v>0</v>
      </c>
      <c r="N75" s="240" t="str">
        <f t="shared" si="14"/>
        <v xml:space="preserve"> </v>
      </c>
      <c r="O75" s="240">
        <f t="shared" si="15"/>
        <v>0</v>
      </c>
      <c r="P75" s="240" t="str">
        <f t="shared" si="12"/>
        <v xml:space="preserve"> </v>
      </c>
      <c r="Q75" s="44">
        <f t="shared" si="17"/>
        <v>0</v>
      </c>
    </row>
    <row r="76" spans="1:17">
      <c r="A76" s="54" t="str">
        <f>IFERROR(VLOOKUP(Tableau2[[#This Row],[Nom Prénom]],Tableau[[Nom Prénom]:[Age]],4,FALSE)," ")</f>
        <v xml:space="preserve"> </v>
      </c>
      <c r="B76" s="55"/>
      <c r="C76" s="67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3"/>
      <c r="F76" s="56" t="str">
        <f>IFERROR(VLOOKUP(B76,Tableau[[Nom Prénom]:[Age]],5,FALSE)," ")</f>
        <v xml:space="preserve"> </v>
      </c>
      <c r="G76" s="57"/>
      <c r="H76" s="159"/>
      <c r="I76" s="223"/>
      <c r="J76" s="223">
        <f>Tableau2[[#This Row],[Points]]+Tableau2[[#This Row],[Ateliers]]</f>
        <v>0</v>
      </c>
      <c r="K76" s="240"/>
      <c r="L76" s="240" t="str">
        <f t="shared" si="13"/>
        <v xml:space="preserve"> </v>
      </c>
      <c r="M76" s="42">
        <f t="shared" si="16"/>
        <v>0</v>
      </c>
      <c r="N76" s="240" t="str">
        <f t="shared" si="14"/>
        <v xml:space="preserve"> </v>
      </c>
      <c r="O76" s="240">
        <f t="shared" si="15"/>
        <v>0</v>
      </c>
      <c r="P76" s="240" t="str">
        <f t="shared" si="12"/>
        <v xml:space="preserve"> </v>
      </c>
      <c r="Q76" s="44">
        <f t="shared" si="17"/>
        <v>0</v>
      </c>
    </row>
    <row r="77" spans="1:17">
      <c r="A77" s="54" t="str">
        <f>IFERROR(VLOOKUP(Tableau2[[#This Row],[Nom Prénom]],Tableau[[Nom Prénom]:[Age]],4,FALSE)," ")</f>
        <v xml:space="preserve"> </v>
      </c>
      <c r="B77" s="55"/>
      <c r="C77" s="68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61"/>
      <c r="F77" s="56" t="str">
        <f>IFERROR(VLOOKUP(B77,Tableau[[Nom Prénom]:[Age]],5,FALSE)," ")</f>
        <v xml:space="preserve"> </v>
      </c>
      <c r="G77" s="57"/>
      <c r="H77" s="159"/>
      <c r="I77" s="223"/>
      <c r="J77" s="223">
        <f>Tableau2[[#This Row],[Points]]+Tableau2[[#This Row],[Ateliers]]</f>
        <v>0</v>
      </c>
      <c r="K77" s="240"/>
      <c r="L77" s="240" t="str">
        <f t="shared" si="13"/>
        <v xml:space="preserve"> </v>
      </c>
      <c r="M77" s="42">
        <f t="shared" si="16"/>
        <v>0</v>
      </c>
      <c r="N77" s="240" t="str">
        <f t="shared" si="14"/>
        <v xml:space="preserve"> </v>
      </c>
      <c r="O77" s="240">
        <f t="shared" si="15"/>
        <v>0</v>
      </c>
      <c r="P77" s="240" t="str">
        <f t="shared" si="12"/>
        <v xml:space="preserve"> </v>
      </c>
      <c r="Q77" s="44">
        <f t="shared" si="17"/>
        <v>0</v>
      </c>
    </row>
    <row r="78" spans="1:17">
      <c r="A78" s="54" t="str">
        <f>IFERROR(VLOOKUP(Tableau2[[#This Row],[Nom Prénom]],Tableau[[Nom Prénom]:[Age]],4,FALSE)," ")</f>
        <v xml:space="preserve"> </v>
      </c>
      <c r="B78" s="55"/>
      <c r="C78" s="54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59"/>
      <c r="F78" s="56" t="str">
        <f>IFERROR(VLOOKUP(B78,Tableau[[Nom Prénom]:[Age]],5,FALSE)," ")</f>
        <v xml:space="preserve"> </v>
      </c>
      <c r="G78" s="57"/>
      <c r="H78" s="159"/>
      <c r="I78" s="223"/>
      <c r="J78" s="223">
        <f>Tableau2[[#This Row],[Points]]+Tableau2[[#This Row],[Ateliers]]</f>
        <v>0</v>
      </c>
      <c r="K78" s="240"/>
      <c r="L78" s="240" t="str">
        <f t="shared" si="13"/>
        <v xml:space="preserve"> </v>
      </c>
      <c r="M78" s="42">
        <f t="shared" si="16"/>
        <v>0</v>
      </c>
      <c r="N78" s="240" t="str">
        <f t="shared" si="14"/>
        <v xml:space="preserve"> </v>
      </c>
      <c r="O78" s="240">
        <f t="shared" si="15"/>
        <v>0</v>
      </c>
      <c r="P78" s="240" t="str">
        <f t="shared" si="12"/>
        <v xml:space="preserve"> </v>
      </c>
      <c r="Q78" s="44">
        <f t="shared" si="17"/>
        <v>0</v>
      </c>
    </row>
    <row r="79" spans="1:17">
      <c r="A79" s="54" t="str">
        <f>IFERROR(VLOOKUP(Tableau2[[#This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1"/>
      <c r="F79" s="56" t="str">
        <f>IFERROR(VLOOKUP(B79,Tableau[[Nom Prénom]:[Age]],5,FALSE)," ")</f>
        <v xml:space="preserve"> </v>
      </c>
      <c r="G79" s="57"/>
      <c r="H79" s="159"/>
      <c r="I79" s="223"/>
      <c r="J79" s="223">
        <f>Tableau2[[#This Row],[Points]]+Tableau2[[#This Row],[Ateliers]]</f>
        <v>0</v>
      </c>
      <c r="K79" s="240"/>
      <c r="L79" s="240" t="str">
        <f t="shared" si="13"/>
        <v xml:space="preserve"> </v>
      </c>
      <c r="M79" s="42">
        <f t="shared" si="16"/>
        <v>0</v>
      </c>
      <c r="N79" s="240" t="str">
        <f t="shared" si="14"/>
        <v xml:space="preserve"> </v>
      </c>
      <c r="O79" s="240">
        <f t="shared" si="15"/>
        <v>0</v>
      </c>
      <c r="P79" s="240" t="str">
        <f t="shared" si="12"/>
        <v xml:space="preserve"> </v>
      </c>
      <c r="Q79" s="44">
        <f t="shared" si="17"/>
        <v>0</v>
      </c>
    </row>
    <row r="80" spans="1:17">
      <c r="A80" s="54" t="str">
        <f>IFERROR(VLOOKUP(Tableau2[[#This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64"/>
      <c r="H80" s="159"/>
      <c r="I80" s="223"/>
      <c r="J80" s="223">
        <f>Tableau2[[#This Row],[Points]]+Tableau2[[#This Row],[Ateliers]]</f>
        <v>0</v>
      </c>
      <c r="K80" s="240"/>
      <c r="L80" s="240" t="str">
        <f t="shared" si="13"/>
        <v xml:space="preserve"> </v>
      </c>
      <c r="M80" s="42">
        <f t="shared" si="16"/>
        <v>0</v>
      </c>
      <c r="N80" s="240" t="str">
        <f t="shared" si="14"/>
        <v xml:space="preserve"> </v>
      </c>
      <c r="O80" s="240">
        <f t="shared" si="15"/>
        <v>0</v>
      </c>
      <c r="P80" s="240" t="str">
        <f t="shared" si="12"/>
        <v xml:space="preserve"> </v>
      </c>
      <c r="Q80" s="44">
        <f t="shared" si="17"/>
        <v>0</v>
      </c>
    </row>
    <row r="81" spans="1:17">
      <c r="A81" s="54" t="str">
        <f>IFERROR(VLOOKUP(Tableau2[[#This Row],[Nom Prénom]],Tableau[[Nom Prénom]:[Age]],4,FALSE)," ")</f>
        <v xml:space="preserve"> </v>
      </c>
      <c r="B81" s="55"/>
      <c r="C81" s="66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63"/>
      <c r="F81" s="56" t="str">
        <f>IFERROR(VLOOKUP(B81,Tableau[[Nom Prénom]:[Age]],5,FALSE)," ")</f>
        <v xml:space="preserve"> </v>
      </c>
      <c r="G81" s="57"/>
      <c r="H81" s="159"/>
      <c r="I81" s="223"/>
      <c r="J81" s="223">
        <f>Tableau2[[#This Row],[Points]]+Tableau2[[#This Row],[Ateliers]]</f>
        <v>0</v>
      </c>
      <c r="K81" s="241"/>
      <c r="L81" s="240" t="str">
        <f t="shared" si="13"/>
        <v xml:space="preserve"> </v>
      </c>
      <c r="M81" s="42">
        <f t="shared" si="16"/>
        <v>0</v>
      </c>
      <c r="N81" s="240" t="str">
        <f t="shared" si="14"/>
        <v xml:space="preserve"> </v>
      </c>
      <c r="O81" s="240">
        <f t="shared" si="15"/>
        <v>0</v>
      </c>
      <c r="P81" s="240" t="str">
        <f t="shared" si="12"/>
        <v xml:space="preserve"> </v>
      </c>
      <c r="Q81" s="44">
        <f t="shared" si="17"/>
        <v>0</v>
      </c>
    </row>
    <row r="82" spans="1:17">
      <c r="A82" s="54" t="str">
        <f>IFERROR(VLOOKUP(Tableau2[[#This Row],[Nom Prénom]],Tableau[[Nom Prénom]:[Age]],4,FALSE)," ")</f>
        <v xml:space="preserve"> </v>
      </c>
      <c r="B82" s="55"/>
      <c r="C82" s="54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59"/>
      <c r="F82" s="56" t="str">
        <f>IFERROR(VLOOKUP(B82,Tableau[[Nom Prénom]:[Age]],5,FALSE)," ")</f>
        <v xml:space="preserve"> </v>
      </c>
      <c r="G82" s="57"/>
      <c r="H82" s="159"/>
      <c r="I82" s="223"/>
      <c r="J82" s="223">
        <f>Tableau2[[#This Row],[Points]]+Tableau2[[#This Row],[Ateliers]]</f>
        <v>0</v>
      </c>
      <c r="K82" s="207"/>
      <c r="L82" s="240" t="str">
        <f t="shared" si="13"/>
        <v xml:space="preserve"> </v>
      </c>
      <c r="M82" s="42">
        <f t="shared" si="16"/>
        <v>0</v>
      </c>
      <c r="N82" s="240" t="str">
        <f t="shared" si="14"/>
        <v xml:space="preserve"> </v>
      </c>
      <c r="O82" s="240">
        <f t="shared" si="15"/>
        <v>0</v>
      </c>
      <c r="P82" s="240" t="str">
        <f t="shared" si="12"/>
        <v xml:space="preserve"> </v>
      </c>
      <c r="Q82" s="44">
        <f t="shared" si="17"/>
        <v>0</v>
      </c>
    </row>
    <row r="83" spans="1:17">
      <c r="A83" s="54" t="str">
        <f>IFERROR(VLOOKUP(Tableau2[[#This Row],[Nom Prénom]],Tableau[[Nom Prénom]:[Age]],4,FALSE)," ")</f>
        <v xml:space="preserve"> </v>
      </c>
      <c r="B83" s="55"/>
      <c r="C83" s="62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223"/>
      <c r="J83" s="223">
        <f>Tableau2[[#This Row],[Points]]+Tableau2[[#This Row],[Ateliers]]</f>
        <v>0</v>
      </c>
      <c r="K83" s="207"/>
      <c r="L83" s="240" t="str">
        <f t="shared" si="13"/>
        <v xml:space="preserve"> </v>
      </c>
      <c r="M83" s="42">
        <f t="shared" si="16"/>
        <v>0</v>
      </c>
      <c r="N83" s="240" t="str">
        <f t="shared" si="14"/>
        <v xml:space="preserve"> </v>
      </c>
      <c r="O83" s="240">
        <f t="shared" si="15"/>
        <v>0</v>
      </c>
      <c r="P83" s="240" t="str">
        <f t="shared" si="12"/>
        <v xml:space="preserve"> </v>
      </c>
      <c r="Q83" s="44">
        <f t="shared" si="17"/>
        <v>0</v>
      </c>
    </row>
    <row r="84" spans="1:17">
      <c r="A84" s="54" t="str">
        <f>IFERROR(VLOOKUP(Tableau2[[#This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223"/>
      <c r="J84" s="223">
        <f>Tableau2[[#This Row],[Points]]+Tableau2[[#This Row],[Ateliers]]</f>
        <v>0</v>
      </c>
      <c r="K84" s="207"/>
      <c r="L84" s="240" t="str">
        <f t="shared" si="13"/>
        <v xml:space="preserve"> </v>
      </c>
      <c r="M84" s="42">
        <f t="shared" si="16"/>
        <v>0</v>
      </c>
      <c r="N84" s="240" t="str">
        <f t="shared" si="14"/>
        <v xml:space="preserve"> </v>
      </c>
      <c r="O84" s="240">
        <f t="shared" si="15"/>
        <v>0</v>
      </c>
      <c r="P84" s="240" t="str">
        <f t="shared" si="12"/>
        <v xml:space="preserve"> </v>
      </c>
      <c r="Q84" s="44">
        <f t="shared" si="17"/>
        <v>0</v>
      </c>
    </row>
    <row r="85" spans="1:17">
      <c r="A85" s="54" t="str">
        <f>IFERROR(VLOOKUP(Tableau2[[#This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59"/>
      <c r="I85" s="223"/>
      <c r="J85" s="223">
        <f>Tableau2[[#This Row],[Points]]+Tableau2[[#This Row],[Ateliers]]</f>
        <v>0</v>
      </c>
      <c r="K85" s="207"/>
      <c r="L85" s="240" t="str">
        <f t="shared" si="13"/>
        <v xml:space="preserve"> </v>
      </c>
      <c r="M85" s="42">
        <f t="shared" si="16"/>
        <v>0</v>
      </c>
      <c r="N85" s="240" t="str">
        <f t="shared" si="14"/>
        <v xml:space="preserve"> </v>
      </c>
      <c r="O85" s="240">
        <f t="shared" si="15"/>
        <v>0</v>
      </c>
      <c r="P85" s="240"/>
      <c r="Q85" s="44">
        <f t="shared" si="17"/>
        <v>0</v>
      </c>
    </row>
    <row r="86" spans="1:17">
      <c r="A86" s="54" t="str">
        <f>IFERROR(VLOOKUP(Tableau2[[#This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84"/>
      <c r="I86" s="225"/>
      <c r="J86" s="225">
        <f>Tableau2[[#This Row],[Points]]+Tableau2[[#This Row],[Ateliers]]</f>
        <v>0</v>
      </c>
      <c r="K86" s="207"/>
      <c r="L86" s="240" t="str">
        <f t="shared" si="13"/>
        <v xml:space="preserve"> </v>
      </c>
      <c r="M86" s="42">
        <f t="shared" si="16"/>
        <v>0</v>
      </c>
      <c r="N86" s="240" t="str">
        <f t="shared" si="14"/>
        <v xml:space="preserve"> </v>
      </c>
      <c r="O86" s="240">
        <f t="shared" si="15"/>
        <v>0</v>
      </c>
      <c r="P86" s="240"/>
      <c r="Q86" s="44">
        <f t="shared" si="17"/>
        <v>0</v>
      </c>
    </row>
    <row r="87" spans="1:17">
      <c r="A87" s="54" t="str">
        <f>IFERROR(VLOOKUP(Tableau2[[#This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223"/>
      <c r="J87" s="223">
        <f>Tableau2[[#This Row],[Points]]+Tableau2[[#This Row],[Ateliers]]</f>
        <v>0</v>
      </c>
      <c r="K87" s="207"/>
      <c r="L87" s="240" t="str">
        <f t="shared" si="13"/>
        <v xml:space="preserve"> </v>
      </c>
      <c r="M87" s="42">
        <f t="shared" si="16"/>
        <v>0</v>
      </c>
      <c r="N87" s="240" t="str">
        <f t="shared" si="14"/>
        <v xml:space="preserve"> </v>
      </c>
      <c r="O87" s="240">
        <f t="shared" si="15"/>
        <v>0</v>
      </c>
      <c r="P87" s="240"/>
      <c r="Q87" s="44">
        <f t="shared" si="17"/>
        <v>0</v>
      </c>
    </row>
    <row r="88" spans="1:17">
      <c r="A88" s="54" t="str">
        <f>IFERROR(VLOOKUP(Tableau2[[#This Row],[Nom Prénom]],Tableau[[Nom Prénom]:[Age]],4,FALSE)," ")</f>
        <v xml:space="preserve"> </v>
      </c>
      <c r="B88" s="55"/>
      <c r="C88" s="68" t="str">
        <f>IFERROR(VLOOKUP(B88,'Liste joueur'!B:C,2,FALSE)," ")</f>
        <v xml:space="preserve"> </v>
      </c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159"/>
      <c r="I88" s="223"/>
      <c r="J88" s="223">
        <f>Tableau2[[#This Row],[Points]]+Tableau2[[#This Row],[Ateliers]]</f>
        <v>0</v>
      </c>
      <c r="K88" s="207"/>
      <c r="L88" s="240" t="str">
        <f t="shared" si="13"/>
        <v xml:space="preserve"> </v>
      </c>
      <c r="M88" s="42">
        <f t="shared" si="16"/>
        <v>0</v>
      </c>
      <c r="N88" s="207"/>
      <c r="O88" s="207"/>
      <c r="P88" s="240"/>
      <c r="Q88" s="44">
        <f t="shared" si="17"/>
        <v>0</v>
      </c>
    </row>
    <row r="89" spans="1:17">
      <c r="A89" s="54" t="str">
        <f>IFERROR(VLOOKUP(Tableau2[[#This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226"/>
      <c r="J89" s="235">
        <f>Tableau2[[#This Row],[Points]]+Tableau2[[#This Row],[Ateliers]]</f>
        <v>0</v>
      </c>
      <c r="K89" s="207"/>
      <c r="L89" s="240" t="str">
        <f t="shared" si="13"/>
        <v xml:space="preserve"> </v>
      </c>
      <c r="M89" s="42">
        <f t="shared" si="16"/>
        <v>0</v>
      </c>
      <c r="N89" s="207"/>
      <c r="O89" s="207"/>
      <c r="P89" s="240"/>
      <c r="Q89" s="44">
        <f t="shared" si="17"/>
        <v>0</v>
      </c>
    </row>
    <row r="90" spans="1:17">
      <c r="A90" s="54" t="str">
        <f>IFERROR(VLOOKUP(Tableau2[[#This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226"/>
      <c r="J90" s="235">
        <f>Tableau2[[#This Row],[Points]]+Tableau2[[#This Row],[Ateliers]]</f>
        <v>0</v>
      </c>
      <c r="K90" s="207"/>
      <c r="L90" s="240" t="str">
        <f t="shared" si="13"/>
        <v xml:space="preserve"> </v>
      </c>
      <c r="M90" s="42">
        <f t="shared" si="16"/>
        <v>0</v>
      </c>
      <c r="N90" s="207"/>
      <c r="O90" s="207"/>
      <c r="P90" s="240"/>
      <c r="Q90" s="44">
        <f t="shared" si="17"/>
        <v>0</v>
      </c>
    </row>
    <row r="91" spans="1:17">
      <c r="A91" s="54" t="str">
        <f>IFERROR(VLOOKUP(Tableau2[[#This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226"/>
      <c r="J91" s="235">
        <f>Tableau2[[#This Row],[Points]]+Tableau2[[#This Row],[Ateliers]]</f>
        <v>0</v>
      </c>
      <c r="K91" s="207"/>
      <c r="L91" s="240" t="str">
        <f t="shared" si="13"/>
        <v xml:space="preserve"> </v>
      </c>
      <c r="M91" s="42">
        <f t="shared" si="16"/>
        <v>0</v>
      </c>
      <c r="N91" s="207"/>
      <c r="O91" s="207"/>
      <c r="P91" s="240"/>
      <c r="Q91" s="44">
        <f t="shared" si="17"/>
        <v>0</v>
      </c>
    </row>
    <row r="92" spans="1:17">
      <c r="A92" s="54" t="str">
        <f>IFERROR(VLOOKUP(Tableau2[[#This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226"/>
      <c r="J92" s="235">
        <f>Tableau2[[#This Row],[Points]]+Tableau2[[#This Row],[Ateliers]]</f>
        <v>0</v>
      </c>
      <c r="K92" s="207"/>
      <c r="L92" s="240" t="str">
        <f t="shared" si="13"/>
        <v xml:space="preserve"> </v>
      </c>
      <c r="M92" s="42">
        <f t="shared" si="16"/>
        <v>0</v>
      </c>
      <c r="N92" s="207"/>
      <c r="O92" s="207"/>
      <c r="P92" s="240"/>
      <c r="Q92" s="44">
        <f t="shared" si="17"/>
        <v>0</v>
      </c>
    </row>
    <row r="93" spans="1:17">
      <c r="A93" s="54" t="str">
        <f>IFERROR(VLOOKUP(Tableau2[[#This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226"/>
      <c r="J93" s="235">
        <f>Tableau2[[#This Row],[Points]]+Tableau2[[#This Row],[Ateliers]]</f>
        <v>0</v>
      </c>
      <c r="K93" s="207"/>
      <c r="L93" s="240" t="str">
        <f t="shared" si="13"/>
        <v xml:space="preserve"> </v>
      </c>
      <c r="M93" s="42">
        <f t="shared" si="16"/>
        <v>0</v>
      </c>
      <c r="N93" s="207"/>
      <c r="O93" s="207"/>
      <c r="P93" s="240"/>
      <c r="Q93" s="44">
        <f t="shared" si="17"/>
        <v>0</v>
      </c>
    </row>
    <row r="94" spans="1:17">
      <c r="A94" s="54" t="str">
        <f>IFERROR(VLOOKUP(Tableau2[[#This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226"/>
      <c r="J94" s="235">
        <f>Tableau2[[#This Row],[Points]]+Tableau2[[#This Row],[Ateliers]]</f>
        <v>0</v>
      </c>
      <c r="K94" s="207"/>
      <c r="L94" s="240" t="str">
        <f t="shared" si="13"/>
        <v xml:space="preserve"> </v>
      </c>
      <c r="M94" s="42">
        <f t="shared" si="16"/>
        <v>0</v>
      </c>
      <c r="N94" s="207"/>
      <c r="O94" s="207"/>
      <c r="P94" s="240"/>
      <c r="Q94" s="44">
        <f t="shared" si="17"/>
        <v>0</v>
      </c>
    </row>
    <row r="95" spans="1:17">
      <c r="A95" s="54" t="str">
        <f>IFERROR(VLOOKUP(Tableau2[[#This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226"/>
      <c r="J95" s="235">
        <f>Tableau2[[#This Row],[Points]]+Tableau2[[#This Row],[Ateliers]]</f>
        <v>0</v>
      </c>
      <c r="K95" s="207"/>
      <c r="L95" s="240" t="str">
        <f t="shared" si="13"/>
        <v xml:space="preserve"> </v>
      </c>
      <c r="M95" s="42">
        <f t="shared" si="16"/>
        <v>0</v>
      </c>
      <c r="N95" s="207"/>
      <c r="O95" s="207"/>
      <c r="P95" s="240"/>
      <c r="Q95" s="44">
        <f t="shared" si="17"/>
        <v>0</v>
      </c>
    </row>
    <row r="96" spans="1:17">
      <c r="A96" s="54" t="str">
        <f>IFERROR(VLOOKUP(Tableau2[[#This Row],[Nom Prénom]],Tableau[[Nom Prénom]:[Age]],4,FALSE)," ")</f>
        <v xml:space="preserve"> </v>
      </c>
      <c r="B96" s="55"/>
      <c r="C96" s="68"/>
      <c r="D96" s="54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58"/>
      <c r="I96" s="226"/>
      <c r="J96" s="235">
        <f>Tableau2[[#This Row],[Points]]+Tableau2[[#This Row],[Ateliers]]</f>
        <v>0</v>
      </c>
      <c r="K96" s="207"/>
      <c r="L96" s="240" t="str">
        <f t="shared" si="13"/>
        <v xml:space="preserve"> </v>
      </c>
      <c r="M96" s="42">
        <f t="shared" si="16"/>
        <v>0</v>
      </c>
      <c r="N96" s="207"/>
      <c r="O96" s="207"/>
      <c r="P96" s="240"/>
      <c r="Q96" s="44">
        <f t="shared" si="17"/>
        <v>0</v>
      </c>
    </row>
    <row r="97" spans="1:17">
      <c r="A97" s="54" t="str">
        <f>IFERROR(VLOOKUP(Tableau2[[#This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227"/>
      <c r="J97" s="236">
        <f>Tableau2[[#This Row],[Points]]+Tableau2[[#This Row],[Ateliers]]</f>
        <v>0</v>
      </c>
      <c r="K97" s="207"/>
      <c r="L97" s="240" t="str">
        <f t="shared" si="13"/>
        <v xml:space="preserve"> </v>
      </c>
      <c r="M97" s="42">
        <f t="shared" si="16"/>
        <v>0</v>
      </c>
      <c r="N97" s="207"/>
      <c r="O97" s="207"/>
      <c r="P97" s="240"/>
      <c r="Q97" s="44">
        <f t="shared" si="17"/>
        <v>0</v>
      </c>
    </row>
    <row r="98" spans="1:17">
      <c r="A98" s="54" t="str">
        <f>IFERROR(VLOOKUP(Tableau2[[#This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227"/>
      <c r="J98" s="236">
        <f>Tableau2[[#This Row],[Points]]+Tableau2[[#This Row],[Ateliers]]</f>
        <v>0</v>
      </c>
      <c r="K98" s="47"/>
      <c r="L98" s="240" t="str">
        <f t="shared" si="13"/>
        <v xml:space="preserve"> </v>
      </c>
      <c r="M98" s="42">
        <f t="shared" si="16"/>
        <v>0</v>
      </c>
      <c r="N98" s="207"/>
      <c r="O98" s="207"/>
      <c r="P98" s="240"/>
      <c r="Q98" s="44">
        <f t="shared" si="17"/>
        <v>0</v>
      </c>
    </row>
    <row r="99" spans="1:17">
      <c r="A99" s="54" t="str">
        <f>IFERROR(VLOOKUP(Tableau2[[#This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227"/>
      <c r="J99" s="236">
        <f>Tableau2[[#This Row],[Points]]+Tableau2[[#This Row],[Ateliers]]</f>
        <v>0</v>
      </c>
      <c r="K99" s="47"/>
      <c r="L99" s="240" t="str">
        <f t="shared" si="13"/>
        <v xml:space="preserve"> </v>
      </c>
      <c r="M99" s="42">
        <f t="shared" si="16"/>
        <v>0</v>
      </c>
      <c r="N99" s="207"/>
      <c r="O99" s="207"/>
      <c r="P99" s="240"/>
      <c r="Q99" s="44">
        <f t="shared" si="17"/>
        <v>0</v>
      </c>
    </row>
    <row r="100" spans="1:17">
      <c r="A100" s="54" t="str">
        <f>IFERROR(VLOOKUP(Tableau2[[#This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227"/>
      <c r="J100" s="236">
        <f>Tableau2[[#This Row],[Points]]+Tableau2[[#This Row],[Ateliers]]</f>
        <v>0</v>
      </c>
      <c r="K100" s="47"/>
      <c r="L100" s="240" t="str">
        <f t="shared" si="13"/>
        <v xml:space="preserve"> </v>
      </c>
      <c r="M100" s="42">
        <f t="shared" si="16"/>
        <v>0</v>
      </c>
      <c r="N100" s="207"/>
      <c r="O100" s="207"/>
      <c r="P100" s="240"/>
      <c r="Q100" s="44">
        <f t="shared" si="17"/>
        <v>0</v>
      </c>
    </row>
    <row r="101" spans="1:17">
      <c r="A101" s="54" t="str">
        <f>IFERROR(VLOOKUP(Tableau2[[#This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227"/>
      <c r="J101" s="236">
        <f>Tableau2[[#This Row],[Points]]+Tableau2[[#This Row],[Ateliers]]</f>
        <v>0</v>
      </c>
      <c r="K101" s="47"/>
      <c r="L101" s="240" t="str">
        <f t="shared" si="13"/>
        <v xml:space="preserve"> </v>
      </c>
      <c r="M101" s="42">
        <f t="shared" si="16"/>
        <v>0</v>
      </c>
      <c r="N101" s="207"/>
      <c r="O101" s="207"/>
      <c r="P101" s="240"/>
      <c r="Q101" s="44">
        <f t="shared" si="17"/>
        <v>0</v>
      </c>
    </row>
    <row r="102" spans="1:17">
      <c r="A102" s="54" t="str">
        <f>IFERROR(VLOOKUP(Tableau2[[#This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227"/>
      <c r="J102" s="236">
        <f>Tableau2[[#This Row],[Points]]+Tableau2[[#This Row],[Ateliers]]</f>
        <v>0</v>
      </c>
      <c r="K102" s="47"/>
      <c r="L102" s="240" t="str">
        <f t="shared" si="13"/>
        <v xml:space="preserve"> </v>
      </c>
      <c r="M102" s="42">
        <f t="shared" si="16"/>
        <v>0</v>
      </c>
      <c r="N102" s="207"/>
      <c r="O102" s="207"/>
      <c r="P102" s="240"/>
      <c r="Q102" s="44">
        <f t="shared" si="17"/>
        <v>0</v>
      </c>
    </row>
    <row r="103" spans="1:17">
      <c r="A103" s="54" t="str">
        <f>IFERROR(VLOOKUP(Tableau2[[#This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227"/>
      <c r="J103" s="236">
        <f>Tableau2[[#This Row],[Points]]+Tableau2[[#This Row],[Ateliers]]</f>
        <v>0</v>
      </c>
      <c r="K103" s="47"/>
      <c r="L103" s="240" t="str">
        <f t="shared" si="13"/>
        <v xml:space="preserve"> </v>
      </c>
      <c r="M103" s="42">
        <f t="shared" si="16"/>
        <v>0</v>
      </c>
      <c r="N103" s="207"/>
      <c r="O103" s="207"/>
      <c r="P103" s="240"/>
      <c r="Q103" s="44">
        <f t="shared" si="17"/>
        <v>0</v>
      </c>
    </row>
    <row r="104" spans="1:17">
      <c r="A104" s="54" t="str">
        <f>IFERROR(VLOOKUP(Tableau2[[#This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227"/>
      <c r="J104" s="236">
        <f>Tableau2[[#This Row],[Points]]+Tableau2[[#This Row],[Ateliers]]</f>
        <v>0</v>
      </c>
      <c r="K104" s="47"/>
      <c r="L104" s="240" t="str">
        <f t="shared" si="13"/>
        <v xml:space="preserve"> </v>
      </c>
      <c r="M104" s="42">
        <f t="shared" si="16"/>
        <v>0</v>
      </c>
      <c r="N104" s="207"/>
      <c r="O104" s="207"/>
      <c r="P104" s="240"/>
      <c r="Q104" s="44">
        <f t="shared" si="17"/>
        <v>0</v>
      </c>
    </row>
    <row r="105" spans="1:17">
      <c r="A105" s="54" t="str">
        <f>IFERROR(VLOOKUP(Tableau2[[#This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227"/>
      <c r="J105" s="236">
        <f>Tableau2[[#This Row],[Points]]+Tableau2[[#This Row],[Ateliers]]</f>
        <v>0</v>
      </c>
      <c r="K105" s="47"/>
      <c r="L105" s="240" t="str">
        <f t="shared" si="13"/>
        <v xml:space="preserve"> </v>
      </c>
      <c r="M105" s="42">
        <f t="shared" si="16"/>
        <v>0</v>
      </c>
      <c r="N105" s="207"/>
      <c r="O105" s="207"/>
      <c r="P105" s="240"/>
      <c r="Q105" s="44">
        <f t="shared" si="17"/>
        <v>0</v>
      </c>
    </row>
    <row r="106" spans="1:17">
      <c r="A106" s="54" t="str">
        <f>IFERROR(VLOOKUP(Tableau2[[#This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227"/>
      <c r="J106" s="236">
        <f>Tableau2[[#This Row],[Points]]+Tableau2[[#This Row],[Ateliers]]</f>
        <v>0</v>
      </c>
      <c r="K106" s="47"/>
      <c r="L106" s="240" t="str">
        <f t="shared" si="13"/>
        <v xml:space="preserve"> </v>
      </c>
      <c r="M106" s="42">
        <f t="shared" si="16"/>
        <v>0</v>
      </c>
      <c r="N106" s="207"/>
      <c r="O106" s="207"/>
      <c r="P106" s="240"/>
      <c r="Q106" s="44">
        <f t="shared" si="17"/>
        <v>0</v>
      </c>
    </row>
    <row r="107" spans="1:17">
      <c r="A107" s="54" t="str">
        <f>IFERROR(VLOOKUP(Tableau2[[#This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227"/>
      <c r="J107" s="236">
        <f>Tableau2[[#This Row],[Points]]+Tableau2[[#This Row],[Ateliers]]</f>
        <v>0</v>
      </c>
      <c r="K107" s="47"/>
      <c r="L107" s="240" t="str">
        <f t="shared" si="13"/>
        <v xml:space="preserve"> </v>
      </c>
      <c r="M107" s="42">
        <f t="shared" si="16"/>
        <v>0</v>
      </c>
      <c r="N107" s="207"/>
      <c r="O107" s="207"/>
      <c r="P107" s="240"/>
      <c r="Q107" s="44">
        <f t="shared" si="17"/>
        <v>0</v>
      </c>
    </row>
    <row r="108" spans="1:17">
      <c r="A108" s="54" t="str">
        <f>IFERROR(VLOOKUP(Tableau2[[#This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227"/>
      <c r="J108" s="236">
        <f>Tableau2[[#This Row],[Points]]+Tableau2[[#This Row],[Ateliers]]</f>
        <v>0</v>
      </c>
      <c r="K108" s="47"/>
      <c r="L108" s="240" t="str">
        <f t="shared" si="13"/>
        <v xml:space="preserve"> </v>
      </c>
      <c r="M108" s="42">
        <f t="shared" si="16"/>
        <v>0</v>
      </c>
      <c r="N108" s="207"/>
      <c r="O108" s="207"/>
      <c r="P108" s="240"/>
      <c r="Q108" s="44">
        <f t="shared" si="17"/>
        <v>0</v>
      </c>
    </row>
    <row r="109" spans="1:17">
      <c r="A109" s="54" t="str">
        <f>IFERROR(VLOOKUP(Tableau2[[#This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227"/>
      <c r="J109" s="236">
        <f>Tableau2[[#This Row],[Points]]+Tableau2[[#This Row],[Ateliers]]</f>
        <v>0</v>
      </c>
      <c r="K109" s="47"/>
      <c r="L109" s="240" t="str">
        <f t="shared" si="13"/>
        <v xml:space="preserve"> </v>
      </c>
      <c r="M109" s="42">
        <f t="shared" si="16"/>
        <v>0</v>
      </c>
      <c r="N109" s="207"/>
      <c r="O109" s="207"/>
      <c r="P109" s="240"/>
      <c r="Q109" s="44">
        <f t="shared" si="17"/>
        <v>0</v>
      </c>
    </row>
    <row r="110" spans="1:17">
      <c r="A110" s="54" t="str">
        <f>IFERROR(VLOOKUP(Tableau2[[#This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227"/>
      <c r="J110" s="236">
        <f>Tableau2[[#This Row],[Points]]+Tableau2[[#This Row],[Ateliers]]</f>
        <v>0</v>
      </c>
      <c r="K110" s="47"/>
      <c r="L110" s="240" t="str">
        <f t="shared" si="13"/>
        <v xml:space="preserve"> </v>
      </c>
      <c r="M110" s="42">
        <f t="shared" si="16"/>
        <v>0</v>
      </c>
      <c r="N110" s="207"/>
      <c r="O110" s="207"/>
      <c r="P110" s="240"/>
      <c r="Q110" s="44">
        <f t="shared" si="17"/>
        <v>0</v>
      </c>
    </row>
    <row r="111" spans="1:17">
      <c r="A111" s="54" t="str">
        <f>IFERROR(VLOOKUP(Tableau2[[#This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227"/>
      <c r="J111" s="236">
        <f>Tableau2[[#This Row],[Points]]+Tableau2[[#This Row],[Ateliers]]</f>
        <v>0</v>
      </c>
      <c r="K111" s="47"/>
      <c r="L111" s="240" t="str">
        <f t="shared" si="13"/>
        <v xml:space="preserve"> </v>
      </c>
      <c r="M111" s="42">
        <f t="shared" si="16"/>
        <v>0</v>
      </c>
      <c r="N111" s="207"/>
      <c r="O111" s="207"/>
      <c r="P111" s="240"/>
      <c r="Q111" s="44">
        <f t="shared" si="17"/>
        <v>0</v>
      </c>
    </row>
    <row r="112" spans="1:17">
      <c r="A112" s="54" t="str">
        <f>IFERROR(VLOOKUP(Tableau2[[#This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227"/>
      <c r="J112" s="236">
        <f>Tableau2[[#This Row],[Points]]+Tableau2[[#This Row],[Ateliers]]</f>
        <v>0</v>
      </c>
      <c r="K112" s="47"/>
      <c r="L112" s="240" t="str">
        <f t="shared" si="13"/>
        <v xml:space="preserve"> </v>
      </c>
      <c r="M112" s="42">
        <f t="shared" si="16"/>
        <v>0</v>
      </c>
      <c r="N112" s="207"/>
      <c r="O112" s="207"/>
      <c r="P112" s="240"/>
      <c r="Q112" s="44">
        <f t="shared" si="17"/>
        <v>0</v>
      </c>
    </row>
    <row r="113" spans="1:17">
      <c r="A113" s="54" t="str">
        <f>IFERROR(VLOOKUP(Tableau2[[#This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227"/>
      <c r="J113" s="236">
        <f>Tableau2[[#This Row],[Points]]+Tableau2[[#This Row],[Ateliers]]</f>
        <v>0</v>
      </c>
      <c r="K113" s="47"/>
      <c r="L113" s="240" t="str">
        <f t="shared" si="13"/>
        <v xml:space="preserve"> </v>
      </c>
      <c r="M113" s="42">
        <f t="shared" si="16"/>
        <v>0</v>
      </c>
      <c r="N113" s="207"/>
      <c r="O113" s="207"/>
      <c r="P113" s="240"/>
      <c r="Q113" s="44">
        <f t="shared" si="17"/>
        <v>0</v>
      </c>
    </row>
    <row r="114" spans="1:17">
      <c r="A114" s="54" t="str">
        <f>IFERROR(VLOOKUP(Tableau2[[#This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227"/>
      <c r="J114" s="236">
        <f>Tableau2[[#This Row],[Points]]+Tableau2[[#This Row],[Ateliers]]</f>
        <v>0</v>
      </c>
      <c r="K114" s="47"/>
      <c r="L114" s="240" t="str">
        <f t="shared" si="13"/>
        <v xml:space="preserve"> </v>
      </c>
      <c r="M114" s="42">
        <f t="shared" si="16"/>
        <v>0</v>
      </c>
      <c r="N114" s="207"/>
      <c r="O114" s="207"/>
      <c r="P114" s="240"/>
      <c r="Q114" s="44">
        <f t="shared" si="17"/>
        <v>0</v>
      </c>
    </row>
    <row r="115" spans="1:17">
      <c r="A115" s="54" t="str">
        <f>IFERROR(VLOOKUP(Tableau2[[#This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227"/>
      <c r="J115" s="236">
        <f>Tableau2[[#This Row],[Points]]+Tableau2[[#This Row],[Ateliers]]</f>
        <v>0</v>
      </c>
      <c r="K115" s="47"/>
      <c r="L115" s="240" t="str">
        <f t="shared" si="13"/>
        <v xml:space="preserve"> </v>
      </c>
      <c r="M115" s="42">
        <f t="shared" si="16"/>
        <v>0</v>
      </c>
      <c r="N115" s="207"/>
      <c r="O115" s="207"/>
      <c r="P115" s="240"/>
      <c r="Q115" s="44">
        <f t="shared" si="17"/>
        <v>0</v>
      </c>
    </row>
    <row r="116" spans="1:17">
      <c r="A116" s="54" t="str">
        <f>IFERROR(VLOOKUP(Tableau2[[#This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227"/>
      <c r="J116" s="236">
        <f>Tableau2[[#This Row],[Points]]+Tableau2[[#This Row],[Ateliers]]</f>
        <v>0</v>
      </c>
      <c r="K116" s="47"/>
      <c r="L116" s="240" t="str">
        <f t="shared" si="13"/>
        <v xml:space="preserve"> </v>
      </c>
      <c r="M116" s="42">
        <f t="shared" si="16"/>
        <v>0</v>
      </c>
      <c r="N116" s="207"/>
      <c r="O116" s="207"/>
      <c r="P116" s="240"/>
      <c r="Q116" s="44">
        <f t="shared" si="17"/>
        <v>0</v>
      </c>
    </row>
    <row r="117" spans="1:17">
      <c r="A117" s="54" t="str">
        <f>IFERROR(VLOOKUP(Tableau2[[#This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227"/>
      <c r="J117" s="236">
        <f>Tableau2[[#This Row],[Points]]+Tableau2[[#This Row],[Ateliers]]</f>
        <v>0</v>
      </c>
      <c r="K117" s="47"/>
      <c r="L117" s="240" t="str">
        <f t="shared" si="13"/>
        <v xml:space="preserve"> </v>
      </c>
      <c r="M117" s="42">
        <f t="shared" si="16"/>
        <v>0</v>
      </c>
      <c r="N117" s="207"/>
      <c r="O117" s="207"/>
      <c r="P117" s="240"/>
      <c r="Q117" s="44">
        <f t="shared" si="17"/>
        <v>0</v>
      </c>
    </row>
    <row r="118" spans="1:17">
      <c r="A118" s="54" t="str">
        <f>IFERROR(VLOOKUP(Tableau2[[#This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227"/>
      <c r="J118" s="236">
        <f>Tableau2[[#This Row],[Points]]+Tableau2[[#This Row],[Ateliers]]</f>
        <v>0</v>
      </c>
      <c r="K118" s="47"/>
      <c r="L118" s="240" t="str">
        <f t="shared" si="13"/>
        <v xml:space="preserve"> </v>
      </c>
      <c r="M118" s="42">
        <f t="shared" si="16"/>
        <v>0</v>
      </c>
      <c r="N118" s="207"/>
      <c r="O118" s="207"/>
      <c r="P118" s="240"/>
      <c r="Q118" s="44">
        <f t="shared" si="17"/>
        <v>0</v>
      </c>
    </row>
    <row r="119" spans="1:17">
      <c r="A119" s="54" t="str">
        <f>IFERROR(VLOOKUP(Tableau2[[#This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227"/>
      <c r="J119" s="236">
        <f>Tableau2[[#This Row],[Points]]+Tableau2[[#This Row],[Ateliers]]</f>
        <v>0</v>
      </c>
      <c r="K119" s="47"/>
      <c r="L119" s="240" t="str">
        <f t="shared" si="13"/>
        <v xml:space="preserve"> </v>
      </c>
      <c r="M119" s="42">
        <f t="shared" si="16"/>
        <v>0</v>
      </c>
      <c r="N119" s="207"/>
      <c r="O119" s="207"/>
      <c r="P119" s="240"/>
      <c r="Q119" s="44">
        <f t="shared" si="17"/>
        <v>0</v>
      </c>
    </row>
    <row r="120" spans="1:17">
      <c r="A120" s="54" t="str">
        <f>IFERROR(VLOOKUP(Tableau2[[#This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227"/>
      <c r="J120" s="236">
        <f>Tableau2[[#This Row],[Points]]+Tableau2[[#This Row],[Ateliers]]</f>
        <v>0</v>
      </c>
      <c r="K120" s="47"/>
      <c r="L120" s="240" t="str">
        <f t="shared" si="13"/>
        <v xml:space="preserve"> </v>
      </c>
      <c r="M120" s="42">
        <f t="shared" si="16"/>
        <v>0</v>
      </c>
      <c r="N120" s="207"/>
      <c r="O120" s="207"/>
      <c r="P120" s="240"/>
      <c r="Q120" s="44">
        <f t="shared" si="17"/>
        <v>0</v>
      </c>
    </row>
    <row r="121" spans="1:17">
      <c r="A121" s="54" t="str">
        <f>IFERROR(VLOOKUP(Tableau2[[#This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227"/>
      <c r="J121" s="236">
        <f>Tableau2[[#This Row],[Points]]+Tableau2[[#This Row],[Ateliers]]</f>
        <v>0</v>
      </c>
      <c r="K121" s="47"/>
      <c r="L121" s="240" t="str">
        <f t="shared" si="13"/>
        <v xml:space="preserve"> </v>
      </c>
      <c r="M121" s="42">
        <f t="shared" si="16"/>
        <v>0</v>
      </c>
      <c r="N121" s="207"/>
      <c r="O121" s="207"/>
      <c r="P121" s="240"/>
      <c r="Q121" s="44">
        <f t="shared" si="17"/>
        <v>0</v>
      </c>
    </row>
    <row r="122" spans="1:17">
      <c r="A122" s="54" t="str">
        <f>IFERROR(VLOOKUP(Tableau2[[#This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227"/>
      <c r="J122" s="236">
        <f>Tableau2[[#This Row],[Points]]+Tableau2[[#This Row],[Ateliers]]</f>
        <v>0</v>
      </c>
      <c r="K122" s="47"/>
      <c r="L122" s="240" t="str">
        <f t="shared" si="13"/>
        <v xml:space="preserve"> </v>
      </c>
      <c r="M122" s="42">
        <f t="shared" si="16"/>
        <v>0</v>
      </c>
      <c r="N122" s="207"/>
      <c r="O122" s="207"/>
      <c r="P122" s="240"/>
      <c r="Q122" s="44">
        <f t="shared" si="17"/>
        <v>0</v>
      </c>
    </row>
    <row r="123" spans="1:17">
      <c r="A123" s="54" t="str">
        <f>IFERROR(VLOOKUP(Tableau2[[#This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227"/>
      <c r="J123" s="236">
        <f>Tableau2[[#This Row],[Points]]+Tableau2[[#This Row],[Ateliers]]</f>
        <v>0</v>
      </c>
      <c r="K123" s="47"/>
      <c r="L123" s="240" t="str">
        <f t="shared" si="13"/>
        <v xml:space="preserve"> </v>
      </c>
      <c r="M123" s="42">
        <f t="shared" si="16"/>
        <v>0</v>
      </c>
      <c r="N123" s="207"/>
      <c r="O123" s="207"/>
      <c r="P123" s="240"/>
      <c r="Q123" s="44">
        <f t="shared" si="17"/>
        <v>0</v>
      </c>
    </row>
    <row r="124" spans="1:17">
      <c r="A124" s="54" t="str">
        <f>IFERROR(VLOOKUP(Tableau2[[#This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227"/>
      <c r="J124" s="236">
        <f>Tableau2[[#This Row],[Points]]+Tableau2[[#This Row],[Ateliers]]</f>
        <v>0</v>
      </c>
      <c r="K124" s="47"/>
      <c r="L124" s="240" t="str">
        <f t="shared" si="13"/>
        <v xml:space="preserve"> </v>
      </c>
      <c r="M124" s="42">
        <f t="shared" si="16"/>
        <v>0</v>
      </c>
      <c r="N124" s="207"/>
      <c r="O124" s="207"/>
      <c r="P124" s="240"/>
      <c r="Q124" s="44">
        <f t="shared" si="17"/>
        <v>0</v>
      </c>
    </row>
    <row r="125" spans="1:17">
      <c r="A125" s="54" t="str">
        <f>IFERROR(VLOOKUP(Tableau2[[#This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227"/>
      <c r="J125" s="236">
        <f>Tableau2[[#This Row],[Points]]+Tableau2[[#This Row],[Ateliers]]</f>
        <v>0</v>
      </c>
      <c r="K125" s="47"/>
      <c r="L125" s="240" t="str">
        <f t="shared" si="13"/>
        <v xml:space="preserve"> </v>
      </c>
      <c r="M125" s="42">
        <f t="shared" si="16"/>
        <v>0</v>
      </c>
      <c r="N125" s="207"/>
      <c r="O125" s="207"/>
      <c r="P125" s="240"/>
      <c r="Q125" s="44">
        <f t="shared" si="17"/>
        <v>0</v>
      </c>
    </row>
    <row r="126" spans="1:17">
      <c r="A126" s="54" t="str">
        <f>IFERROR(VLOOKUP(Tableau2[[#This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227"/>
      <c r="J126" s="236">
        <f>Tableau2[[#This Row],[Points]]+Tableau2[[#This Row],[Ateliers]]</f>
        <v>0</v>
      </c>
      <c r="K126" s="47"/>
      <c r="L126" s="240" t="str">
        <f t="shared" si="13"/>
        <v xml:space="preserve"> </v>
      </c>
      <c r="M126" s="42">
        <f t="shared" si="16"/>
        <v>0</v>
      </c>
      <c r="N126" s="207"/>
      <c r="O126" s="207"/>
      <c r="P126" s="240"/>
      <c r="Q126" s="44">
        <f t="shared" si="17"/>
        <v>0</v>
      </c>
    </row>
    <row r="127" spans="1:17">
      <c r="A127" s="54" t="str">
        <f>IFERROR(VLOOKUP(Tableau2[[#This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227"/>
      <c r="J127" s="236">
        <f>Tableau2[[#This Row],[Points]]+Tableau2[[#This Row],[Ateliers]]</f>
        <v>0</v>
      </c>
      <c r="K127" s="47"/>
      <c r="L127" s="207"/>
      <c r="M127" s="94">
        <f t="shared" ref="M127:M129" si="18">IFERROR((RANK(IF(IF(K127="9 TE",1,0)=1,H127," "),L:L,0)),0)</f>
        <v>0</v>
      </c>
      <c r="N127" s="207"/>
      <c r="O127" s="207"/>
      <c r="P127" s="240"/>
      <c r="Q127" s="44">
        <f t="shared" si="17"/>
        <v>0</v>
      </c>
    </row>
    <row r="128" spans="1:17">
      <c r="A128" s="54" t="str">
        <f>IFERROR(VLOOKUP(Tableau2[[#This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227"/>
      <c r="J128" s="236">
        <f>Tableau2[[#This Row],[Points]]+Tableau2[[#This Row],[Ateliers]]</f>
        <v>0</v>
      </c>
      <c r="K128" s="47"/>
      <c r="L128" s="207"/>
      <c r="M128" s="94">
        <f t="shared" si="18"/>
        <v>0</v>
      </c>
      <c r="N128" s="207"/>
      <c r="O128" s="207"/>
      <c r="P128" s="240"/>
      <c r="Q128" s="44">
        <f t="shared" si="17"/>
        <v>0</v>
      </c>
    </row>
    <row r="129" spans="1:17">
      <c r="A129" s="54" t="str">
        <f>IFERROR(VLOOKUP(Tableau2[[#This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227"/>
      <c r="J129" s="236">
        <f>Tableau2[[#This Row],[Points]]+Tableau2[[#This Row],[Ateliers]]</f>
        <v>0</v>
      </c>
      <c r="K129" s="47"/>
      <c r="L129" s="94"/>
      <c r="M129" s="94">
        <f t="shared" si="18"/>
        <v>0</v>
      </c>
      <c r="N129" s="207"/>
      <c r="O129" s="207"/>
      <c r="P129" s="240"/>
      <c r="Q129" s="44">
        <f t="shared" si="17"/>
        <v>0</v>
      </c>
    </row>
    <row r="130" spans="1:17">
      <c r="A130" s="54" t="str">
        <f>IFERROR(VLOOKUP(Tableau2[[#This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227"/>
      <c r="J130" s="236">
        <f>Tableau2[[#This Row],[Points]]+Tableau2[[#This Row],[Ateliers]]</f>
        <v>0</v>
      </c>
      <c r="K130" s="47"/>
      <c r="L130" s="94"/>
      <c r="M130" s="94">
        <f t="shared" ref="M130:M161" si="19">IFERROR((RANK(IF(IF(K130="9 TE",1,0)=1,H130," "),L:L,0)),0)</f>
        <v>0</v>
      </c>
      <c r="N130" s="207"/>
      <c r="O130" s="207"/>
      <c r="P130" s="240"/>
      <c r="Q130" s="44">
        <f t="shared" si="17"/>
        <v>0</v>
      </c>
    </row>
    <row r="131" spans="1:17">
      <c r="A131" s="54" t="str">
        <f>IFERROR(VLOOKUP(Tableau2[[#This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227"/>
      <c r="J131" s="236">
        <f>Tableau2[[#This Row],[Points]]+Tableau2[[#This Row],[Ateliers]]</f>
        <v>0</v>
      </c>
      <c r="K131" s="47"/>
      <c r="L131" s="94"/>
      <c r="M131" s="94">
        <f t="shared" si="19"/>
        <v>0</v>
      </c>
      <c r="N131" s="207"/>
      <c r="O131" s="207"/>
      <c r="P131" s="240"/>
      <c r="Q131" s="44">
        <f t="shared" si="17"/>
        <v>0</v>
      </c>
    </row>
    <row r="132" spans="1:17">
      <c r="A132" s="54" t="str">
        <f>IFERROR(VLOOKUP(Tableau2[[#This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227"/>
      <c r="J132" s="236">
        <f>Tableau2[[#This Row],[Points]]+Tableau2[[#This Row],[Ateliers]]</f>
        <v>0</v>
      </c>
      <c r="K132" s="47"/>
      <c r="L132" s="94"/>
      <c r="M132" s="94">
        <f t="shared" si="19"/>
        <v>0</v>
      </c>
      <c r="N132" s="207"/>
      <c r="O132" s="207"/>
      <c r="P132" s="240"/>
      <c r="Q132" s="44">
        <f t="shared" si="17"/>
        <v>0</v>
      </c>
    </row>
    <row r="133" spans="1:17">
      <c r="A133" s="54" t="str">
        <f>IFERROR(VLOOKUP(Tableau2[[#This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227"/>
      <c r="J133" s="236">
        <f>Tableau2[[#This Row],[Points]]+Tableau2[[#This Row],[Ateliers]]</f>
        <v>0</v>
      </c>
      <c r="K133" s="47"/>
      <c r="L133" s="94"/>
      <c r="M133" s="94">
        <f t="shared" si="19"/>
        <v>0</v>
      </c>
      <c r="N133" s="207"/>
      <c r="O133" s="207"/>
      <c r="P133" s="240"/>
      <c r="Q133" s="44">
        <f t="shared" si="17"/>
        <v>0</v>
      </c>
    </row>
    <row r="134" spans="1:17">
      <c r="A134" s="54" t="str">
        <f>IFERROR(VLOOKUP(Tableau2[[#This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227"/>
      <c r="J134" s="236">
        <f>Tableau2[[#This Row],[Points]]+Tableau2[[#This Row],[Ateliers]]</f>
        <v>0</v>
      </c>
      <c r="K134" s="47"/>
      <c r="L134" s="94"/>
      <c r="M134" s="94">
        <f t="shared" si="19"/>
        <v>0</v>
      </c>
      <c r="N134" s="207"/>
      <c r="O134" s="207"/>
      <c r="P134" s="240"/>
      <c r="Q134" s="44">
        <f t="shared" ref="Q134:Q196" si="20">IFERROR((RANK(IF(IF(K134="18 T",1,0)=1,H134," "),P:P,0)),0)</f>
        <v>0</v>
      </c>
    </row>
    <row r="135" spans="1:17">
      <c r="A135" s="54" t="str">
        <f>IFERROR(VLOOKUP(Tableau2[[#This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227"/>
      <c r="J135" s="236">
        <f>Tableau2[[#This Row],[Points]]+Tableau2[[#This Row],[Ateliers]]</f>
        <v>0</v>
      </c>
      <c r="K135" s="47"/>
      <c r="L135" s="94"/>
      <c r="M135" s="94">
        <f t="shared" si="19"/>
        <v>0</v>
      </c>
      <c r="N135" s="207"/>
      <c r="O135" s="207"/>
      <c r="P135" s="240"/>
      <c r="Q135" s="44">
        <f t="shared" si="20"/>
        <v>0</v>
      </c>
    </row>
    <row r="136" spans="1:17">
      <c r="A136" s="54" t="str">
        <f>IFERROR(VLOOKUP(Tableau2[[#This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227"/>
      <c r="J136" s="236">
        <f>Tableau2[[#This Row],[Points]]+Tableau2[[#This Row],[Ateliers]]</f>
        <v>0</v>
      </c>
      <c r="K136" s="47"/>
      <c r="L136" s="94"/>
      <c r="M136" s="94">
        <f t="shared" si="19"/>
        <v>0</v>
      </c>
      <c r="N136" s="207"/>
      <c r="O136" s="207"/>
      <c r="P136" s="240"/>
      <c r="Q136" s="44">
        <f t="shared" si="20"/>
        <v>0</v>
      </c>
    </row>
    <row r="137" spans="1:17">
      <c r="A137" s="54" t="str">
        <f>IFERROR(VLOOKUP(Tableau2[[#This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227"/>
      <c r="J137" s="236">
        <f>Tableau2[[#This Row],[Points]]+Tableau2[[#This Row],[Ateliers]]</f>
        <v>0</v>
      </c>
      <c r="K137" s="47"/>
      <c r="L137" s="94"/>
      <c r="M137" s="94">
        <f t="shared" si="19"/>
        <v>0</v>
      </c>
      <c r="N137" s="207"/>
      <c r="O137" s="207"/>
      <c r="P137" s="240"/>
      <c r="Q137" s="44">
        <f t="shared" si="20"/>
        <v>0</v>
      </c>
    </row>
    <row r="138" spans="1:17">
      <c r="A138" s="54" t="str">
        <f>IFERROR(VLOOKUP(Tableau2[[#This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227"/>
      <c r="J138" s="236">
        <f>Tableau2[[#This Row],[Points]]+Tableau2[[#This Row],[Ateliers]]</f>
        <v>0</v>
      </c>
      <c r="K138" s="47"/>
      <c r="L138" s="94"/>
      <c r="M138" s="94">
        <f t="shared" si="19"/>
        <v>0</v>
      </c>
      <c r="N138" s="207"/>
      <c r="O138" s="207"/>
      <c r="P138" s="240"/>
      <c r="Q138" s="44">
        <f t="shared" si="20"/>
        <v>0</v>
      </c>
    </row>
    <row r="139" spans="1:17">
      <c r="A139" s="54" t="str">
        <f>IFERROR(VLOOKUP(Tableau2[[#This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227"/>
      <c r="J139" s="236">
        <f>Tableau2[[#This Row],[Points]]+Tableau2[[#This Row],[Ateliers]]</f>
        <v>0</v>
      </c>
      <c r="K139" s="47"/>
      <c r="L139" s="94"/>
      <c r="M139" s="94">
        <f t="shared" si="19"/>
        <v>0</v>
      </c>
      <c r="N139" s="207"/>
      <c r="O139" s="207"/>
      <c r="P139" s="240"/>
      <c r="Q139" s="44">
        <f t="shared" si="20"/>
        <v>0</v>
      </c>
    </row>
    <row r="140" spans="1:17">
      <c r="A140" s="54" t="str">
        <f>IFERROR(VLOOKUP(Tableau2[[#This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227"/>
      <c r="J140" s="236">
        <f>Tableau2[[#This Row],[Points]]+Tableau2[[#This Row],[Ateliers]]</f>
        <v>0</v>
      </c>
      <c r="K140" s="47"/>
      <c r="L140" s="94"/>
      <c r="M140" s="94">
        <f t="shared" si="19"/>
        <v>0</v>
      </c>
      <c r="N140" s="207"/>
      <c r="O140" s="207"/>
      <c r="P140" s="240"/>
      <c r="Q140" s="44">
        <f t="shared" si="20"/>
        <v>0</v>
      </c>
    </row>
    <row r="141" spans="1:17">
      <c r="A141" s="54" t="str">
        <f>IFERROR(VLOOKUP(Tableau2[[#This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227"/>
      <c r="J141" s="236">
        <f>Tableau2[[#This Row],[Points]]+Tableau2[[#This Row],[Ateliers]]</f>
        <v>0</v>
      </c>
      <c r="K141" s="47"/>
      <c r="L141" s="94"/>
      <c r="M141" s="94">
        <f t="shared" si="19"/>
        <v>0</v>
      </c>
      <c r="N141" s="207"/>
      <c r="O141" s="207"/>
      <c r="P141" s="240"/>
      <c r="Q141" s="44">
        <f t="shared" si="20"/>
        <v>0</v>
      </c>
    </row>
    <row r="142" spans="1:17">
      <c r="A142" s="54" t="str">
        <f>IFERROR(VLOOKUP(Tableau2[[#This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227"/>
      <c r="J142" s="236">
        <f>Tableau2[[#This Row],[Points]]+Tableau2[[#This Row],[Ateliers]]</f>
        <v>0</v>
      </c>
      <c r="K142" s="47"/>
      <c r="L142" s="94"/>
      <c r="M142" s="94">
        <f t="shared" si="19"/>
        <v>0</v>
      </c>
      <c r="N142" s="207"/>
      <c r="O142" s="207"/>
      <c r="P142" s="240"/>
      <c r="Q142" s="44">
        <f t="shared" si="20"/>
        <v>0</v>
      </c>
    </row>
    <row r="143" spans="1:17">
      <c r="A143" s="54" t="str">
        <f>IFERROR(VLOOKUP(Tableau2[[#This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227"/>
      <c r="J143" s="236">
        <f>Tableau2[[#This Row],[Points]]+Tableau2[[#This Row],[Ateliers]]</f>
        <v>0</v>
      </c>
      <c r="K143" s="47"/>
      <c r="L143" s="94"/>
      <c r="M143" s="94">
        <f t="shared" si="19"/>
        <v>0</v>
      </c>
      <c r="N143" s="207"/>
      <c r="O143" s="207"/>
      <c r="P143" s="240"/>
      <c r="Q143" s="44">
        <f t="shared" si="20"/>
        <v>0</v>
      </c>
    </row>
    <row r="144" spans="1:17">
      <c r="A144" s="54" t="str">
        <f>IFERROR(VLOOKUP(Tableau2[[#This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227"/>
      <c r="J144" s="236">
        <f>Tableau2[[#This Row],[Points]]+Tableau2[[#This Row],[Ateliers]]</f>
        <v>0</v>
      </c>
      <c r="K144" s="47"/>
      <c r="L144" s="94"/>
      <c r="M144" s="94">
        <f t="shared" si="19"/>
        <v>0</v>
      </c>
      <c r="N144" s="207"/>
      <c r="O144" s="207"/>
      <c r="P144" s="240"/>
      <c r="Q144" s="44">
        <f t="shared" si="20"/>
        <v>0</v>
      </c>
    </row>
    <row r="145" spans="1:17">
      <c r="A145" s="54" t="str">
        <f>IFERROR(VLOOKUP(Tableau2[[#This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227"/>
      <c r="J145" s="236">
        <f>Tableau2[[#This Row],[Points]]+Tableau2[[#This Row],[Ateliers]]</f>
        <v>0</v>
      </c>
      <c r="K145" s="47"/>
      <c r="L145" s="94"/>
      <c r="M145" s="94">
        <f t="shared" si="19"/>
        <v>0</v>
      </c>
      <c r="N145" s="207"/>
      <c r="O145" s="207"/>
      <c r="P145" s="240"/>
      <c r="Q145" s="44">
        <f t="shared" si="20"/>
        <v>0</v>
      </c>
    </row>
    <row r="146" spans="1:17">
      <c r="A146" s="54" t="str">
        <f>IFERROR(VLOOKUP(Tableau2[[#This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227"/>
      <c r="J146" s="236">
        <f>Tableau2[[#This Row],[Points]]+Tableau2[[#This Row],[Ateliers]]</f>
        <v>0</v>
      </c>
      <c r="K146" s="47"/>
      <c r="L146" s="94"/>
      <c r="M146" s="94">
        <f t="shared" si="19"/>
        <v>0</v>
      </c>
      <c r="N146" s="207"/>
      <c r="O146" s="207"/>
      <c r="P146" s="240"/>
      <c r="Q146" s="44">
        <f t="shared" si="20"/>
        <v>0</v>
      </c>
    </row>
    <row r="147" spans="1:17">
      <c r="A147" s="54" t="str">
        <f>IFERROR(VLOOKUP(Tableau2[[#This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227"/>
      <c r="J147" s="236">
        <f>Tableau2[[#This Row],[Points]]+Tableau2[[#This Row],[Ateliers]]</f>
        <v>0</v>
      </c>
      <c r="K147" s="47"/>
      <c r="L147" s="94"/>
      <c r="M147" s="94">
        <f t="shared" si="19"/>
        <v>0</v>
      </c>
      <c r="N147" s="207"/>
      <c r="O147" s="207"/>
      <c r="P147" s="240"/>
      <c r="Q147" s="44">
        <f t="shared" si="20"/>
        <v>0</v>
      </c>
    </row>
    <row r="148" spans="1:17">
      <c r="A148" s="54" t="str">
        <f>IFERROR(VLOOKUP(Tableau2[[#This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227"/>
      <c r="J148" s="236">
        <f>Tableau2[[#This Row],[Points]]+Tableau2[[#This Row],[Ateliers]]</f>
        <v>0</v>
      </c>
      <c r="K148" s="47"/>
      <c r="L148" s="94"/>
      <c r="M148" s="94">
        <f t="shared" si="19"/>
        <v>0</v>
      </c>
      <c r="N148" s="207"/>
      <c r="O148" s="207"/>
      <c r="P148" s="240"/>
      <c r="Q148" s="44">
        <f t="shared" si="20"/>
        <v>0</v>
      </c>
    </row>
    <row r="149" spans="1:17">
      <c r="A149" s="54" t="str">
        <f>IFERROR(VLOOKUP(Tableau2[[#This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227"/>
      <c r="J149" s="236">
        <f>Tableau2[[#This Row],[Points]]+Tableau2[[#This Row],[Ateliers]]</f>
        <v>0</v>
      </c>
      <c r="K149" s="47"/>
      <c r="L149" s="94"/>
      <c r="M149" s="94">
        <f t="shared" si="19"/>
        <v>0</v>
      </c>
      <c r="N149" s="207"/>
      <c r="O149" s="207"/>
      <c r="P149" s="240"/>
      <c r="Q149" s="44">
        <f t="shared" si="20"/>
        <v>0</v>
      </c>
    </row>
    <row r="150" spans="1:17">
      <c r="A150" s="54" t="str">
        <f>IFERROR(VLOOKUP(Tableau2[[#This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227"/>
      <c r="J150" s="236">
        <f>Tableau2[[#This Row],[Points]]+Tableau2[[#This Row],[Ateliers]]</f>
        <v>0</v>
      </c>
      <c r="K150" s="47"/>
      <c r="L150" s="94"/>
      <c r="M150" s="94">
        <f t="shared" si="19"/>
        <v>0</v>
      </c>
      <c r="N150" s="207"/>
      <c r="O150" s="207"/>
      <c r="P150" s="240"/>
      <c r="Q150" s="44">
        <f t="shared" si="20"/>
        <v>0</v>
      </c>
    </row>
    <row r="151" spans="1:17">
      <c r="A151" s="54" t="str">
        <f>IFERROR(VLOOKUP(Tableau2[[#This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227"/>
      <c r="J151" s="236">
        <f>Tableau2[[#This Row],[Points]]+Tableau2[[#This Row],[Ateliers]]</f>
        <v>0</v>
      </c>
      <c r="K151" s="47"/>
      <c r="L151" s="94"/>
      <c r="M151" s="94">
        <f t="shared" si="19"/>
        <v>0</v>
      </c>
      <c r="N151" s="207"/>
      <c r="O151" s="207"/>
      <c r="P151" s="240"/>
      <c r="Q151" s="44">
        <f t="shared" si="20"/>
        <v>0</v>
      </c>
    </row>
    <row r="152" spans="1:17">
      <c r="A152" s="54" t="str">
        <f>IFERROR(VLOOKUP(Tableau2[[#This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227"/>
      <c r="J152" s="236">
        <f>Tableau2[[#This Row],[Points]]+Tableau2[[#This Row],[Ateliers]]</f>
        <v>0</v>
      </c>
      <c r="K152" s="47"/>
      <c r="L152" s="94"/>
      <c r="M152" s="94">
        <f t="shared" si="19"/>
        <v>0</v>
      </c>
      <c r="N152" s="207"/>
      <c r="O152" s="207"/>
      <c r="P152" s="240"/>
      <c r="Q152" s="44">
        <f t="shared" si="20"/>
        <v>0</v>
      </c>
    </row>
    <row r="153" spans="1:17">
      <c r="A153" s="54" t="str">
        <f>IFERROR(VLOOKUP(Tableau2[[#This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227"/>
      <c r="J153" s="236">
        <f>Tableau2[[#This Row],[Points]]+Tableau2[[#This Row],[Ateliers]]</f>
        <v>0</v>
      </c>
      <c r="K153" s="47"/>
      <c r="L153" s="94"/>
      <c r="M153" s="94">
        <f t="shared" si="19"/>
        <v>0</v>
      </c>
      <c r="N153" s="207"/>
      <c r="O153" s="207"/>
      <c r="P153" s="240"/>
      <c r="Q153" s="44">
        <f t="shared" si="20"/>
        <v>0</v>
      </c>
    </row>
    <row r="154" spans="1:17">
      <c r="A154" s="54" t="str">
        <f>IFERROR(VLOOKUP(Tableau2[[#This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227"/>
      <c r="J154" s="236">
        <f>Tableau2[[#This Row],[Points]]+Tableau2[[#This Row],[Ateliers]]</f>
        <v>0</v>
      </c>
      <c r="K154" s="47"/>
      <c r="L154" s="94"/>
      <c r="M154" s="94">
        <f t="shared" si="19"/>
        <v>0</v>
      </c>
      <c r="N154" s="207"/>
      <c r="O154" s="207"/>
      <c r="P154" s="240"/>
      <c r="Q154" s="44">
        <f t="shared" si="20"/>
        <v>0</v>
      </c>
    </row>
    <row r="155" spans="1:17">
      <c r="A155" s="54" t="str">
        <f>IFERROR(VLOOKUP(Tableau2[[#This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227"/>
      <c r="J155" s="236">
        <f>Tableau2[[#This Row],[Points]]+Tableau2[[#This Row],[Ateliers]]</f>
        <v>0</v>
      </c>
      <c r="K155" s="47"/>
      <c r="L155" s="94"/>
      <c r="M155" s="94">
        <f t="shared" si="19"/>
        <v>0</v>
      </c>
      <c r="N155" s="207"/>
      <c r="O155" s="207"/>
      <c r="P155" s="240"/>
      <c r="Q155" s="44">
        <f t="shared" si="20"/>
        <v>0</v>
      </c>
    </row>
    <row r="156" spans="1:17">
      <c r="A156" s="54" t="str">
        <f>IFERROR(VLOOKUP(Tableau2[[#This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227"/>
      <c r="J156" s="236">
        <f>Tableau2[[#This Row],[Points]]+Tableau2[[#This Row],[Ateliers]]</f>
        <v>0</v>
      </c>
      <c r="K156" s="47"/>
      <c r="L156" s="94"/>
      <c r="M156" s="94">
        <f t="shared" si="19"/>
        <v>0</v>
      </c>
      <c r="N156" s="207"/>
      <c r="O156" s="207"/>
      <c r="P156" s="240"/>
      <c r="Q156" s="44">
        <f t="shared" si="20"/>
        <v>0</v>
      </c>
    </row>
    <row r="157" spans="1:17">
      <c r="A157" s="54" t="str">
        <f>IFERROR(VLOOKUP(Tableau2[[#This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227"/>
      <c r="J157" s="236">
        <f>Tableau2[[#This Row],[Points]]+Tableau2[[#This Row],[Ateliers]]</f>
        <v>0</v>
      </c>
      <c r="K157" s="47"/>
      <c r="L157" s="94"/>
      <c r="M157" s="94">
        <f t="shared" si="19"/>
        <v>0</v>
      </c>
      <c r="N157" s="207"/>
      <c r="O157" s="207"/>
      <c r="P157" s="240"/>
      <c r="Q157" s="44">
        <f t="shared" si="20"/>
        <v>0</v>
      </c>
    </row>
    <row r="158" spans="1:17">
      <c r="A158" s="54" t="str">
        <f>IFERROR(VLOOKUP(Tableau2[[#This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227"/>
      <c r="J158" s="236">
        <f>Tableau2[[#This Row],[Points]]+Tableau2[[#This Row],[Ateliers]]</f>
        <v>0</v>
      </c>
      <c r="K158" s="47"/>
      <c r="L158" s="94"/>
      <c r="M158" s="94">
        <f t="shared" si="19"/>
        <v>0</v>
      </c>
      <c r="N158" s="207"/>
      <c r="O158" s="207"/>
      <c r="P158" s="240"/>
      <c r="Q158" s="44">
        <f t="shared" si="20"/>
        <v>0</v>
      </c>
    </row>
    <row r="159" spans="1:17">
      <c r="A159" s="54" t="str">
        <f>IFERROR(VLOOKUP(Tableau2[[#This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227"/>
      <c r="J159" s="236">
        <f>Tableau2[[#This Row],[Points]]+Tableau2[[#This Row],[Ateliers]]</f>
        <v>0</v>
      </c>
      <c r="K159" s="47"/>
      <c r="L159" s="94"/>
      <c r="M159" s="94">
        <f t="shared" si="19"/>
        <v>0</v>
      </c>
      <c r="N159" s="207"/>
      <c r="O159" s="207"/>
      <c r="P159" s="240"/>
      <c r="Q159" s="44">
        <f t="shared" si="20"/>
        <v>0</v>
      </c>
    </row>
    <row r="160" spans="1:17">
      <c r="A160" s="54" t="str">
        <f>IFERROR(VLOOKUP(Tableau2[[#This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227"/>
      <c r="J160" s="236">
        <f>Tableau2[[#This Row],[Points]]+Tableau2[[#This Row],[Ateliers]]</f>
        <v>0</v>
      </c>
      <c r="K160" s="47"/>
      <c r="L160" s="94"/>
      <c r="M160" s="94">
        <f t="shared" si="19"/>
        <v>0</v>
      </c>
      <c r="N160" s="207"/>
      <c r="O160" s="207"/>
      <c r="P160" s="240"/>
      <c r="Q160" s="44">
        <f t="shared" si="20"/>
        <v>0</v>
      </c>
    </row>
    <row r="161" spans="1:17">
      <c r="A161" s="54" t="str">
        <f>IFERROR(VLOOKUP(Tableau2[[#This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227"/>
      <c r="J161" s="236">
        <f>Tableau2[[#This Row],[Points]]+Tableau2[[#This Row],[Ateliers]]</f>
        <v>0</v>
      </c>
      <c r="K161" s="47"/>
      <c r="L161" s="94"/>
      <c r="M161" s="94">
        <f t="shared" si="19"/>
        <v>0</v>
      </c>
      <c r="N161" s="207"/>
      <c r="O161" s="207"/>
      <c r="P161" s="240"/>
      <c r="Q161" s="44">
        <f t="shared" si="20"/>
        <v>0</v>
      </c>
    </row>
    <row r="162" spans="1:17">
      <c r="A162" s="54" t="str">
        <f>IFERROR(VLOOKUP(Tableau2[[#This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227"/>
      <c r="J162" s="236">
        <f>Tableau2[[#This Row],[Points]]+Tableau2[[#This Row],[Ateliers]]</f>
        <v>0</v>
      </c>
      <c r="K162" s="47"/>
      <c r="L162" s="94"/>
      <c r="M162" s="94">
        <f t="shared" ref="M162:M193" si="21">IFERROR((RANK(IF(IF(K162="9 TE",1,0)=1,H162," "),L:L,0)),0)</f>
        <v>0</v>
      </c>
      <c r="N162" s="207"/>
      <c r="O162" s="207"/>
      <c r="P162" s="240"/>
      <c r="Q162" s="44">
        <f t="shared" si="20"/>
        <v>0</v>
      </c>
    </row>
    <row r="163" spans="1:17">
      <c r="A163" s="54" t="str">
        <f>IFERROR(VLOOKUP(Tableau2[[#This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227"/>
      <c r="J163" s="236">
        <f>Tableau2[[#This Row],[Points]]+Tableau2[[#This Row],[Ateliers]]</f>
        <v>0</v>
      </c>
      <c r="K163" s="47"/>
      <c r="L163" s="94"/>
      <c r="M163" s="94">
        <f t="shared" si="21"/>
        <v>0</v>
      </c>
      <c r="N163" s="207"/>
      <c r="O163" s="207"/>
      <c r="P163" s="240"/>
      <c r="Q163" s="44">
        <f t="shared" si="20"/>
        <v>0</v>
      </c>
    </row>
    <row r="164" spans="1:17">
      <c r="A164" s="54" t="str">
        <f>IFERROR(VLOOKUP(Tableau2[[#This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227"/>
      <c r="J164" s="236">
        <f>Tableau2[[#This Row],[Points]]+Tableau2[[#This Row],[Ateliers]]</f>
        <v>0</v>
      </c>
      <c r="K164" s="47"/>
      <c r="L164" s="94"/>
      <c r="M164" s="94">
        <f t="shared" si="21"/>
        <v>0</v>
      </c>
      <c r="N164" s="207"/>
      <c r="O164" s="207"/>
      <c r="P164" s="240"/>
      <c r="Q164" s="44">
        <f t="shared" si="20"/>
        <v>0</v>
      </c>
    </row>
    <row r="165" spans="1:17">
      <c r="A165" s="54" t="str">
        <f>IFERROR(VLOOKUP(Tableau2[[#This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227"/>
      <c r="J165" s="236">
        <f>Tableau2[[#This Row],[Points]]+Tableau2[[#This Row],[Ateliers]]</f>
        <v>0</v>
      </c>
      <c r="K165" s="47"/>
      <c r="L165" s="94"/>
      <c r="M165" s="94">
        <f t="shared" si="21"/>
        <v>0</v>
      </c>
      <c r="N165" s="207"/>
      <c r="O165" s="207"/>
      <c r="P165" s="240"/>
      <c r="Q165" s="44">
        <f t="shared" si="20"/>
        <v>0</v>
      </c>
    </row>
    <row r="166" spans="1:17">
      <c r="A166" s="54" t="str">
        <f>IFERROR(VLOOKUP(Tableau2[[#This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227"/>
      <c r="J166" s="236">
        <f>Tableau2[[#This Row],[Points]]+Tableau2[[#This Row],[Ateliers]]</f>
        <v>0</v>
      </c>
      <c r="K166" s="47"/>
      <c r="L166" s="94"/>
      <c r="M166" s="94">
        <f t="shared" si="21"/>
        <v>0</v>
      </c>
      <c r="N166" s="207"/>
      <c r="O166" s="207"/>
      <c r="P166" s="240"/>
      <c r="Q166" s="44">
        <f t="shared" si="20"/>
        <v>0</v>
      </c>
    </row>
    <row r="167" spans="1:17">
      <c r="A167" s="54" t="str">
        <f>IFERROR(VLOOKUP(Tableau2[[#This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227"/>
      <c r="J167" s="236">
        <f>Tableau2[[#This Row],[Points]]+Tableau2[[#This Row],[Ateliers]]</f>
        <v>0</v>
      </c>
      <c r="K167" s="47"/>
      <c r="L167" s="94"/>
      <c r="M167" s="94">
        <f t="shared" si="21"/>
        <v>0</v>
      </c>
      <c r="N167" s="207"/>
      <c r="O167" s="207"/>
      <c r="P167" s="240"/>
      <c r="Q167" s="44">
        <f t="shared" si="20"/>
        <v>0</v>
      </c>
    </row>
    <row r="168" spans="1:17">
      <c r="A168" s="54" t="str">
        <f>IFERROR(VLOOKUP(Tableau2[[#This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227"/>
      <c r="J168" s="236">
        <f>Tableau2[[#This Row],[Points]]+Tableau2[[#This Row],[Ateliers]]</f>
        <v>0</v>
      </c>
      <c r="K168" s="47"/>
      <c r="L168" s="94"/>
      <c r="M168" s="94">
        <f t="shared" si="21"/>
        <v>0</v>
      </c>
      <c r="N168" s="207"/>
      <c r="O168" s="207"/>
      <c r="P168" s="240"/>
      <c r="Q168" s="44">
        <f t="shared" si="20"/>
        <v>0</v>
      </c>
    </row>
    <row r="169" spans="1:17">
      <c r="A169" s="54" t="str">
        <f>IFERROR(VLOOKUP(Tableau2[[#This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227"/>
      <c r="J169" s="236">
        <f>Tableau2[[#This Row],[Points]]+Tableau2[[#This Row],[Ateliers]]</f>
        <v>0</v>
      </c>
      <c r="K169" s="47"/>
      <c r="L169" s="94"/>
      <c r="M169" s="94">
        <f t="shared" si="21"/>
        <v>0</v>
      </c>
      <c r="N169" s="207"/>
      <c r="O169" s="207"/>
      <c r="P169" s="240"/>
      <c r="Q169" s="44">
        <f t="shared" si="20"/>
        <v>0</v>
      </c>
    </row>
    <row r="170" spans="1:17">
      <c r="A170" s="54" t="str">
        <f>IFERROR(VLOOKUP(Tableau2[[#This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227"/>
      <c r="J170" s="236">
        <f>Tableau2[[#This Row],[Points]]+Tableau2[[#This Row],[Ateliers]]</f>
        <v>0</v>
      </c>
      <c r="K170" s="47"/>
      <c r="L170" s="94"/>
      <c r="M170" s="94">
        <f t="shared" si="21"/>
        <v>0</v>
      </c>
      <c r="N170" s="207"/>
      <c r="O170" s="207"/>
      <c r="P170" s="240"/>
      <c r="Q170" s="44">
        <f t="shared" si="20"/>
        <v>0</v>
      </c>
    </row>
    <row r="171" spans="1:17">
      <c r="A171" s="54" t="str">
        <f>IFERROR(VLOOKUP(Tableau2[[#This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227"/>
      <c r="J171" s="236">
        <f>Tableau2[[#This Row],[Points]]+Tableau2[[#This Row],[Ateliers]]</f>
        <v>0</v>
      </c>
      <c r="K171" s="47"/>
      <c r="L171" s="94"/>
      <c r="M171" s="94">
        <f t="shared" si="21"/>
        <v>0</v>
      </c>
      <c r="N171" s="207"/>
      <c r="O171" s="207"/>
      <c r="P171" s="240"/>
      <c r="Q171" s="44">
        <f t="shared" si="20"/>
        <v>0</v>
      </c>
    </row>
    <row r="172" spans="1:17">
      <c r="A172" s="54" t="str">
        <f>IFERROR(VLOOKUP(Tableau2[[#This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227"/>
      <c r="J172" s="236">
        <f>Tableau2[[#This Row],[Points]]+Tableau2[[#This Row],[Ateliers]]</f>
        <v>0</v>
      </c>
      <c r="K172" s="47"/>
      <c r="L172" s="94"/>
      <c r="M172" s="94">
        <f t="shared" si="21"/>
        <v>0</v>
      </c>
      <c r="N172" s="207"/>
      <c r="O172" s="207"/>
      <c r="P172" s="240"/>
      <c r="Q172" s="44">
        <f t="shared" si="20"/>
        <v>0</v>
      </c>
    </row>
    <row r="173" spans="1:17">
      <c r="A173" s="54" t="str">
        <f>IFERROR(VLOOKUP(Tableau2[[#This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227"/>
      <c r="J173" s="236">
        <f>Tableau2[[#This Row],[Points]]+Tableau2[[#This Row],[Ateliers]]</f>
        <v>0</v>
      </c>
      <c r="K173" s="47"/>
      <c r="L173" s="94"/>
      <c r="M173" s="94">
        <f t="shared" si="21"/>
        <v>0</v>
      </c>
      <c r="N173" s="207"/>
      <c r="O173" s="207"/>
      <c r="P173" s="240"/>
      <c r="Q173" s="44">
        <f t="shared" si="20"/>
        <v>0</v>
      </c>
    </row>
    <row r="174" spans="1:17">
      <c r="A174" s="54" t="str">
        <f>IFERROR(VLOOKUP(Tableau2[[#This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227"/>
      <c r="J174" s="236">
        <f>Tableau2[[#This Row],[Points]]+Tableau2[[#This Row],[Ateliers]]</f>
        <v>0</v>
      </c>
      <c r="K174" s="47"/>
      <c r="L174" s="94"/>
      <c r="M174" s="94">
        <f t="shared" si="21"/>
        <v>0</v>
      </c>
      <c r="N174" s="207"/>
      <c r="O174" s="207"/>
      <c r="P174" s="240"/>
      <c r="Q174" s="44">
        <f t="shared" si="20"/>
        <v>0</v>
      </c>
    </row>
    <row r="175" spans="1:17">
      <c r="A175" s="54" t="str">
        <f>IFERROR(VLOOKUP(Tableau2[[#This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227"/>
      <c r="J175" s="236">
        <f>Tableau2[[#This Row],[Points]]+Tableau2[[#This Row],[Ateliers]]</f>
        <v>0</v>
      </c>
      <c r="K175" s="47"/>
      <c r="L175" s="94"/>
      <c r="M175" s="94">
        <f t="shared" si="21"/>
        <v>0</v>
      </c>
      <c r="N175" s="207"/>
      <c r="O175" s="207"/>
      <c r="P175" s="240"/>
      <c r="Q175" s="44">
        <f t="shared" si="20"/>
        <v>0</v>
      </c>
    </row>
    <row r="176" spans="1:17">
      <c r="A176" s="54" t="str">
        <f>IFERROR(VLOOKUP(Tableau2[[#This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227"/>
      <c r="J176" s="236">
        <f>Tableau2[[#This Row],[Points]]+Tableau2[[#This Row],[Ateliers]]</f>
        <v>0</v>
      </c>
      <c r="K176" s="47"/>
      <c r="L176" s="94"/>
      <c r="M176" s="94">
        <f t="shared" si="21"/>
        <v>0</v>
      </c>
      <c r="N176" s="207"/>
      <c r="O176" s="207"/>
      <c r="P176" s="240"/>
      <c r="Q176" s="44">
        <f t="shared" si="20"/>
        <v>0</v>
      </c>
    </row>
    <row r="177" spans="1:17">
      <c r="A177" s="54" t="str">
        <f>IFERROR(VLOOKUP(Tableau2[[#This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227"/>
      <c r="J177" s="236">
        <f>Tableau2[[#This Row],[Points]]+Tableau2[[#This Row],[Ateliers]]</f>
        <v>0</v>
      </c>
      <c r="K177" s="47"/>
      <c r="L177" s="94"/>
      <c r="M177" s="94">
        <f t="shared" si="21"/>
        <v>0</v>
      </c>
      <c r="N177" s="207"/>
      <c r="O177" s="207"/>
      <c r="P177" s="240"/>
      <c r="Q177" s="44">
        <f t="shared" si="20"/>
        <v>0</v>
      </c>
    </row>
    <row r="178" spans="1:17">
      <c r="A178" s="54" t="str">
        <f>IFERROR(VLOOKUP(Tableau2[[#This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227"/>
      <c r="J178" s="236">
        <f>Tableau2[[#This Row],[Points]]+Tableau2[[#This Row],[Ateliers]]</f>
        <v>0</v>
      </c>
      <c r="K178" s="47"/>
      <c r="L178" s="94"/>
      <c r="M178" s="94">
        <f t="shared" si="21"/>
        <v>0</v>
      </c>
      <c r="N178" s="207"/>
      <c r="O178" s="207"/>
      <c r="P178" s="240"/>
      <c r="Q178" s="44">
        <f t="shared" si="20"/>
        <v>0</v>
      </c>
    </row>
    <row r="179" spans="1:17">
      <c r="A179" s="54" t="str">
        <f>IFERROR(VLOOKUP(Tableau2[[#This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227"/>
      <c r="J179" s="236">
        <f>Tableau2[[#This Row],[Points]]+Tableau2[[#This Row],[Ateliers]]</f>
        <v>0</v>
      </c>
      <c r="K179" s="47"/>
      <c r="L179" s="94"/>
      <c r="M179" s="94">
        <f t="shared" si="21"/>
        <v>0</v>
      </c>
      <c r="N179" s="207"/>
      <c r="O179" s="207"/>
      <c r="P179" s="240"/>
      <c r="Q179" s="44">
        <f t="shared" si="20"/>
        <v>0</v>
      </c>
    </row>
    <row r="180" spans="1:17">
      <c r="A180" s="54" t="str">
        <f>IFERROR(VLOOKUP(Tableau2[[#This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227"/>
      <c r="J180" s="236">
        <f>Tableau2[[#This Row],[Points]]+Tableau2[[#This Row],[Ateliers]]</f>
        <v>0</v>
      </c>
      <c r="K180" s="47"/>
      <c r="L180" s="94"/>
      <c r="M180" s="94">
        <f t="shared" si="21"/>
        <v>0</v>
      </c>
      <c r="N180" s="207"/>
      <c r="O180" s="207"/>
      <c r="P180" s="240"/>
      <c r="Q180" s="44">
        <f t="shared" si="20"/>
        <v>0</v>
      </c>
    </row>
    <row r="181" spans="1:17">
      <c r="A181" s="54" t="str">
        <f>IFERROR(VLOOKUP(Tableau2[[#This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227"/>
      <c r="J181" s="236">
        <f>Tableau2[[#This Row],[Points]]+Tableau2[[#This Row],[Ateliers]]</f>
        <v>0</v>
      </c>
      <c r="K181" s="47"/>
      <c r="L181" s="94"/>
      <c r="M181" s="94">
        <f t="shared" si="21"/>
        <v>0</v>
      </c>
      <c r="N181" s="207"/>
      <c r="O181" s="207"/>
      <c r="P181" s="240"/>
      <c r="Q181" s="44">
        <f t="shared" si="20"/>
        <v>0</v>
      </c>
    </row>
    <row r="182" spans="1:17">
      <c r="A182" s="54" t="str">
        <f>IFERROR(VLOOKUP(Tableau2[[#This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227"/>
      <c r="J182" s="236">
        <f>Tableau2[[#This Row],[Points]]+Tableau2[[#This Row],[Ateliers]]</f>
        <v>0</v>
      </c>
      <c r="K182" s="47"/>
      <c r="L182" s="94"/>
      <c r="M182" s="94">
        <f t="shared" si="21"/>
        <v>0</v>
      </c>
      <c r="N182" s="207"/>
      <c r="O182" s="207"/>
      <c r="P182" s="240"/>
      <c r="Q182" s="44">
        <f t="shared" si="20"/>
        <v>0</v>
      </c>
    </row>
    <row r="183" spans="1:17">
      <c r="A183" s="54" t="str">
        <f>IFERROR(VLOOKUP(Tableau2[[#This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227"/>
      <c r="J183" s="236">
        <f>Tableau2[[#This Row],[Points]]+Tableau2[[#This Row],[Ateliers]]</f>
        <v>0</v>
      </c>
      <c r="K183" s="47"/>
      <c r="L183" s="94"/>
      <c r="M183" s="94">
        <f t="shared" si="21"/>
        <v>0</v>
      </c>
      <c r="N183" s="207"/>
      <c r="O183" s="207"/>
      <c r="P183" s="240"/>
      <c r="Q183" s="44">
        <f t="shared" si="20"/>
        <v>0</v>
      </c>
    </row>
    <row r="184" spans="1:17">
      <c r="A184" s="54" t="str">
        <f>IFERROR(VLOOKUP(Tableau2[[#This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227"/>
      <c r="J184" s="236">
        <f>Tableau2[[#This Row],[Points]]+Tableau2[[#This Row],[Ateliers]]</f>
        <v>0</v>
      </c>
      <c r="K184" s="47"/>
      <c r="L184" s="94"/>
      <c r="M184" s="94">
        <f t="shared" si="21"/>
        <v>0</v>
      </c>
      <c r="N184" s="207"/>
      <c r="O184" s="207"/>
      <c r="P184" s="240"/>
      <c r="Q184" s="44">
        <f t="shared" si="20"/>
        <v>0</v>
      </c>
    </row>
    <row r="185" spans="1:17">
      <c r="A185" s="54" t="str">
        <f>IFERROR(VLOOKUP(Tableau2[[#This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227"/>
      <c r="J185" s="236">
        <f>Tableau2[[#This Row],[Points]]+Tableau2[[#This Row],[Ateliers]]</f>
        <v>0</v>
      </c>
      <c r="K185" s="47"/>
      <c r="L185" s="94"/>
      <c r="M185" s="94">
        <f t="shared" si="21"/>
        <v>0</v>
      </c>
      <c r="N185" s="207"/>
      <c r="O185" s="207"/>
      <c r="P185" s="240"/>
      <c r="Q185" s="44">
        <f t="shared" si="20"/>
        <v>0</v>
      </c>
    </row>
    <row r="186" spans="1:17">
      <c r="A186" s="54" t="str">
        <f>IFERROR(VLOOKUP(Tableau2[[#This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227"/>
      <c r="J186" s="236">
        <f>Tableau2[[#This Row],[Points]]+Tableau2[[#This Row],[Ateliers]]</f>
        <v>0</v>
      </c>
      <c r="K186" s="47"/>
      <c r="L186" s="94"/>
      <c r="M186" s="94">
        <f t="shared" si="21"/>
        <v>0</v>
      </c>
      <c r="N186" s="207"/>
      <c r="O186" s="207"/>
      <c r="P186" s="240"/>
      <c r="Q186" s="44">
        <f t="shared" si="20"/>
        <v>0</v>
      </c>
    </row>
    <row r="187" spans="1:17">
      <c r="A187" s="54" t="str">
        <f>IFERROR(VLOOKUP(Tableau2[[#This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227"/>
      <c r="J187" s="236">
        <f>Tableau2[[#This Row],[Points]]+Tableau2[[#This Row],[Ateliers]]</f>
        <v>0</v>
      </c>
      <c r="K187" s="47"/>
      <c r="L187" s="94"/>
      <c r="M187" s="94">
        <f t="shared" si="21"/>
        <v>0</v>
      </c>
      <c r="N187" s="207"/>
      <c r="O187" s="207"/>
      <c r="P187" s="240"/>
      <c r="Q187" s="44">
        <f t="shared" si="20"/>
        <v>0</v>
      </c>
    </row>
    <row r="188" spans="1:17">
      <c r="A188" s="54" t="str">
        <f>IFERROR(VLOOKUP(Tableau2[[#This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227"/>
      <c r="J188" s="236">
        <f>Tableau2[[#This Row],[Points]]+Tableau2[[#This Row],[Ateliers]]</f>
        <v>0</v>
      </c>
      <c r="K188" s="47"/>
      <c r="L188" s="94"/>
      <c r="M188" s="94">
        <f t="shared" si="21"/>
        <v>0</v>
      </c>
      <c r="N188" s="207"/>
      <c r="O188" s="207"/>
      <c r="P188" s="240"/>
      <c r="Q188" s="44">
        <f t="shared" si="20"/>
        <v>0</v>
      </c>
    </row>
    <row r="189" spans="1:17">
      <c r="A189" s="54" t="str">
        <f>IFERROR(VLOOKUP(Tableau2[[#This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227"/>
      <c r="J189" s="236">
        <f>Tableau2[[#This Row],[Points]]+Tableau2[[#This Row],[Ateliers]]</f>
        <v>0</v>
      </c>
      <c r="K189" s="47"/>
      <c r="L189" s="94"/>
      <c r="M189" s="94">
        <f t="shared" si="21"/>
        <v>0</v>
      </c>
      <c r="N189" s="207"/>
      <c r="O189" s="207"/>
      <c r="P189" s="240"/>
      <c r="Q189" s="44">
        <f t="shared" si="20"/>
        <v>0</v>
      </c>
    </row>
    <row r="190" spans="1:17">
      <c r="A190" s="54" t="str">
        <f>IFERROR(VLOOKUP(Tableau2[[#This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227"/>
      <c r="J190" s="236">
        <f>Tableau2[[#This Row],[Points]]+Tableau2[[#This Row],[Ateliers]]</f>
        <v>0</v>
      </c>
      <c r="K190" s="47"/>
      <c r="L190" s="94"/>
      <c r="M190" s="94">
        <f t="shared" si="21"/>
        <v>0</v>
      </c>
      <c r="N190" s="207"/>
      <c r="O190" s="207"/>
      <c r="P190" s="240"/>
      <c r="Q190" s="44">
        <f t="shared" si="20"/>
        <v>0</v>
      </c>
    </row>
    <row r="191" spans="1:17">
      <c r="A191" s="54" t="str">
        <f>IFERROR(VLOOKUP(Tableau2[[#This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227"/>
      <c r="J191" s="236">
        <f>Tableau2[[#This Row],[Points]]+Tableau2[[#This Row],[Ateliers]]</f>
        <v>0</v>
      </c>
      <c r="K191" s="47"/>
      <c r="L191" s="94"/>
      <c r="M191" s="94">
        <f t="shared" si="21"/>
        <v>0</v>
      </c>
      <c r="N191" s="207"/>
      <c r="O191" s="207"/>
      <c r="P191" s="240"/>
      <c r="Q191" s="44">
        <f t="shared" si="20"/>
        <v>0</v>
      </c>
    </row>
    <row r="192" spans="1:17">
      <c r="A192" s="54" t="str">
        <f>IFERROR(VLOOKUP(Tableau2[[#This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227"/>
      <c r="J192" s="236">
        <f>Tableau2[[#This Row],[Points]]+Tableau2[[#This Row],[Ateliers]]</f>
        <v>0</v>
      </c>
      <c r="K192" s="47"/>
      <c r="L192" s="94"/>
      <c r="M192" s="94">
        <f t="shared" si="21"/>
        <v>0</v>
      </c>
      <c r="N192" s="207"/>
      <c r="O192" s="207"/>
      <c r="P192" s="240"/>
      <c r="Q192" s="44">
        <f t="shared" si="20"/>
        <v>0</v>
      </c>
    </row>
    <row r="193" spans="1:17">
      <c r="A193" s="54" t="str">
        <f>IFERROR(VLOOKUP(Tableau2[[#This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227"/>
      <c r="J193" s="236">
        <f>Tableau2[[#This Row],[Points]]+Tableau2[[#This Row],[Ateliers]]</f>
        <v>0</v>
      </c>
      <c r="K193" s="47"/>
      <c r="L193" s="94"/>
      <c r="M193" s="94">
        <f t="shared" si="21"/>
        <v>0</v>
      </c>
      <c r="N193" s="207"/>
      <c r="O193" s="207"/>
      <c r="P193" s="240"/>
      <c r="Q193" s="44">
        <f t="shared" si="20"/>
        <v>0</v>
      </c>
    </row>
    <row r="194" spans="1:17">
      <c r="A194" s="54" t="str">
        <f>IFERROR(VLOOKUP(Tableau2[[#This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227"/>
      <c r="J194" s="236">
        <f>Tableau2[[#This Row],[Points]]+Tableau2[[#This Row],[Ateliers]]</f>
        <v>0</v>
      </c>
      <c r="K194" s="47"/>
      <c r="L194" s="94"/>
      <c r="M194" s="94">
        <f t="shared" ref="M194:M197" si="22">IFERROR((RANK(IF(IF(K194="9 TE",1,0)=1,H194," "),L:L,0)),0)</f>
        <v>0</v>
      </c>
      <c r="N194" s="207"/>
      <c r="O194" s="207"/>
      <c r="P194" s="240"/>
      <c r="Q194" s="44">
        <f t="shared" si="20"/>
        <v>0</v>
      </c>
    </row>
    <row r="195" spans="1:17">
      <c r="A195" s="54" t="str">
        <f>IFERROR(VLOOKUP(Tableau2[[#This Row],[Nom Prénom]],Tableau[[Nom Prénom]:[Age]],4,FALSE)," ")</f>
        <v xml:space="preserve"> </v>
      </c>
      <c r="B195" s="55"/>
      <c r="C195" s="68"/>
      <c r="D195" s="70" t="str">
        <f>IFERROR(VLOOKUP(B195,Tableau[[Nom Prénom]:[Age]],3,FALSE)," ")</f>
        <v xml:space="preserve"> </v>
      </c>
      <c r="E195" s="63"/>
      <c r="F195" s="56" t="str">
        <f>IFERROR(VLOOKUP(B195,Tableau[[Nom Prénom]:[Age]],5,FALSE)," ")</f>
        <v xml:space="preserve"> </v>
      </c>
      <c r="G195" s="57"/>
      <c r="H195" s="60"/>
      <c r="I195" s="227"/>
      <c r="J195" s="236">
        <f>Tableau2[[#This Row],[Points]]+Tableau2[[#This Row],[Ateliers]]</f>
        <v>0</v>
      </c>
      <c r="K195" s="47"/>
      <c r="L195" s="94"/>
      <c r="M195" s="94">
        <f t="shared" si="22"/>
        <v>0</v>
      </c>
      <c r="N195" s="207"/>
      <c r="O195" s="207"/>
      <c r="P195" s="240"/>
      <c r="Q195" s="44">
        <f t="shared" si="20"/>
        <v>0</v>
      </c>
    </row>
    <row r="196" spans="1:17">
      <c r="A196" s="54" t="str">
        <f>IFERROR(VLOOKUP(Tableau2[[#This Row],[Nom Prénom]],Tableau[[Nom Prénom]:[Age]],4,FALSE)," ")</f>
        <v xml:space="preserve"> </v>
      </c>
      <c r="B196" s="55"/>
      <c r="C196" s="72"/>
      <c r="D196" s="73" t="str">
        <f>IFERROR(VLOOKUP(B196,Tableau[[Nom Prénom]:[Age]],3,FALSE)," ")</f>
        <v xml:space="preserve"> </v>
      </c>
      <c r="E196" s="74"/>
      <c r="F196" s="56" t="str">
        <f>IFERROR(VLOOKUP(B196,Tableau[[Nom Prénom]:[Age]],5,FALSE)," ")</f>
        <v xml:space="preserve"> </v>
      </c>
      <c r="G196" s="75"/>
      <c r="H196" s="76"/>
      <c r="I196" s="228"/>
      <c r="J196" s="237">
        <f>Tableau2[[#This Row],[Points]]+Tableau2[[#This Row],[Ateliers]]</f>
        <v>0</v>
      </c>
      <c r="K196" s="47"/>
      <c r="L196" s="94"/>
      <c r="M196" s="94">
        <f t="shared" si="22"/>
        <v>0</v>
      </c>
      <c r="N196" s="207"/>
      <c r="O196" s="207"/>
      <c r="P196" s="240"/>
      <c r="Q196" s="44">
        <f t="shared" si="20"/>
        <v>0</v>
      </c>
    </row>
    <row r="197" spans="1:17">
      <c r="A197" s="54" t="str">
        <f>IFERROR(VLOOKUP(Tableau2[[#This Row],[Nom Prénom]],Tableau[[Nom Prénom]:[Age]],4,FALSE)," ")</f>
        <v xml:space="preserve"> </v>
      </c>
      <c r="B197" s="55"/>
      <c r="C197" s="143"/>
      <c r="D197" s="151"/>
      <c r="E197" s="164"/>
      <c r="F197" s="144"/>
      <c r="G197" s="165"/>
      <c r="H197" s="166">
        <f>SUBTOTAL(109,Tableau39[Points])</f>
        <v>0</v>
      </c>
      <c r="I197" s="229"/>
      <c r="J197" s="238">
        <f>Tableau2[[#This Row],[Points]]+Tableau2[[#This Row],[Ateliers]]</f>
        <v>0</v>
      </c>
      <c r="K197" s="169"/>
      <c r="L197" s="168"/>
      <c r="M197" s="239">
        <f t="shared" si="22"/>
        <v>0</v>
      </c>
      <c r="N197" s="169"/>
      <c r="O197" s="169"/>
      <c r="P197" s="170"/>
      <c r="Q197" s="171"/>
    </row>
  </sheetData>
  <sheetProtection selectLockedCells="1" sort="0" autoFilter="0"/>
  <protectedRanges>
    <protectedRange sqref="M1" name="Classement"/>
    <protectedRange sqref="P1" name="Classement_1"/>
    <protectedRange sqref="Q1" name="Classement_2"/>
    <protectedRange sqref="O1" name="Classement_3"/>
  </protectedRanges>
  <conditionalFormatting sqref="B2:B197">
    <cfRule type="expression" dxfId="87" priority="6">
      <formula>C2="F"</formula>
    </cfRule>
  </conditionalFormatting>
  <conditionalFormatting sqref="C1:C196">
    <cfRule type="cellIs" dxfId="86" priority="11" operator="equal">
      <formula>"F"</formula>
    </cfRule>
  </conditionalFormatting>
  <conditionalFormatting sqref="C198:C1048576">
    <cfRule type="cellIs" dxfId="85" priority="12" operator="equal">
      <formula>"F"</formula>
    </cfRule>
  </conditionalFormatting>
  <conditionalFormatting sqref="L198:Q1048576 L1 N1 L2:Q196">
    <cfRule type="cellIs" dxfId="84" priority="10" operator="lessThan">
      <formula>1</formula>
    </cfRule>
  </conditionalFormatting>
  <conditionalFormatting sqref="M1">
    <cfRule type="cellIs" dxfId="83" priority="5" operator="lessThan">
      <formula>1</formula>
    </cfRule>
  </conditionalFormatting>
  <conditionalFormatting sqref="K13:K28">
    <cfRule type="cellIs" dxfId="82" priority="4" operator="lessThan">
      <formula>1</formula>
    </cfRule>
  </conditionalFormatting>
  <conditionalFormatting sqref="P1">
    <cfRule type="cellIs" dxfId="81" priority="3" operator="lessThan">
      <formula>1</formula>
    </cfRule>
  </conditionalFormatting>
  <conditionalFormatting sqref="Q1">
    <cfRule type="cellIs" dxfId="80" priority="2" operator="lessThan">
      <formula>1</formula>
    </cfRule>
  </conditionalFormatting>
  <conditionalFormatting sqref="O1">
    <cfRule type="cellIs" dxfId="79" priority="1" operator="lessThan">
      <formula>1</formula>
    </cfRule>
  </conditionalFormatting>
  <dataValidations count="1">
    <dataValidation type="list" allowBlank="1" showInputMessage="1" showErrorMessage="1" sqref="E2:E196">
      <formula1>$U$2:$U$8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joueur'!$B$2:$B$297</xm:f>
          </x14:formula1>
          <xm:sqref>B2:B197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topLeftCell="B1" workbookViewId="0">
      <pane ySplit="1" topLeftCell="A2" activePane="bottomLeft" state="frozen"/>
      <selection activeCell="F1" sqref="F1:F1048576"/>
      <selection pane="bottomLeft" activeCell="G30" sqref="G2:I30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8" width="8.85546875" style="77" customWidth="1"/>
    <col min="9" max="9" width="10.140625" style="77" customWidth="1"/>
    <col min="10" max="10" width="11.7109375" style="79" customWidth="1"/>
    <col min="11" max="11" width="11.7109375" style="39" customWidth="1"/>
    <col min="12" max="12" width="9" style="39" bestFit="1" customWidth="1"/>
    <col min="13" max="13" width="11.85546875" style="39" hidden="1" customWidth="1"/>
    <col min="14" max="14" width="9.28515625" style="39" bestFit="1" customWidth="1"/>
    <col min="15" max="15" width="12.140625" style="40" hidden="1" customWidth="1"/>
    <col min="16" max="16" width="9" style="40" bestFit="1" customWidth="1"/>
    <col min="17" max="17" width="9.140625" style="2" hidden="1" customWidth="1"/>
    <col min="18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53" t="s">
        <v>22</v>
      </c>
      <c r="K1" s="35" t="s">
        <v>5</v>
      </c>
      <c r="L1" s="36" t="s">
        <v>13</v>
      </c>
      <c r="M1" s="37" t="s">
        <v>139</v>
      </c>
      <c r="N1" s="37" t="s">
        <v>7</v>
      </c>
      <c r="O1" s="38" t="s">
        <v>138</v>
      </c>
      <c r="P1" s="38" t="s">
        <v>17</v>
      </c>
      <c r="Q1" s="1" t="s">
        <v>140</v>
      </c>
      <c r="S1" s="1" t="s">
        <v>5</v>
      </c>
    </row>
    <row r="2" spans="1:22" ht="20.100000000000001" customHeight="1">
      <c r="A2" s="54" t="str">
        <f>IFERROR(VLOOKUP(Tableau4[[#This Row],[Nom Prénom]],Tableau[[Nom Prénom]:[Age]],4,FALSE)," ")</f>
        <v xml:space="preserve"> </v>
      </c>
      <c r="B2" s="55"/>
      <c r="C2" s="54" t="str">
        <f>IFERROR(VLOOKUP(B2,Tableau[[Nom Prénom]:[Age]],2,FALSE)," ")</f>
        <v xml:space="preserve"> </v>
      </c>
      <c r="D2" s="54" t="str">
        <f>IFERROR(VLOOKUP(B2,Tableau[[Nom Prénom]:[Age]],3,FALSE)," ")</f>
        <v xml:space="preserve"> </v>
      </c>
      <c r="E2" s="59" t="s">
        <v>165</v>
      </c>
      <c r="F2" s="56" t="str">
        <f>IFERROR(VLOOKUP(B2,Tableau[[Nom Prénom]:[Age]],5,FALSE)," ")</f>
        <v xml:space="preserve"> </v>
      </c>
      <c r="G2" s="57"/>
      <c r="H2" s="243"/>
      <c r="I2" s="159"/>
      <c r="J2" s="160">
        <f>Tableau4[[#This Row],[Ateliers]]+Tableau4[[#This Row],[Points]]</f>
        <v>0</v>
      </c>
      <c r="K2" s="42" t="s">
        <v>13</v>
      </c>
      <c r="L2" s="45">
        <f t="shared" ref="L2:L27" si="0">IF(IF(K2="9 TE",1,0)=1,SUM(H2:I2)," ")</f>
        <v>0</v>
      </c>
      <c r="M2" s="43">
        <f t="shared" ref="M2:M27" si="1">IFERROR((RANK(IF(IF(K2="9 TE",1,0)=1,H2," "),L:L,0)),0)</f>
        <v>1</v>
      </c>
      <c r="N2" s="43" t="str">
        <f t="shared" ref="N2:N27" si="2">IF(IF(K2="9 TD",1,0)=1,SUM(H2:I2)," ")</f>
        <v xml:space="preserve"> </v>
      </c>
      <c r="O2" s="44">
        <f t="shared" ref="O2:O27" si="3">IFERROR((RANK(IF(IF(K2="9 TD",1,0)=1,H2," "),N:N,0)),0)</f>
        <v>0</v>
      </c>
      <c r="P2" s="46" t="str">
        <f t="shared" ref="P2:P27" si="4">IF(IF(K2="18 T",1,0)=1,H2," ")</f>
        <v xml:space="preserve"> </v>
      </c>
      <c r="Q2" s="2">
        <f t="shared" ref="Q2:Q27" si="5">IFERROR((RANK(IF(IF(K2="18 T",1,0)=1,H2," "),P:P,0)),0)</f>
        <v>0</v>
      </c>
      <c r="R2" s="141"/>
      <c r="S2" s="34" t="s">
        <v>13</v>
      </c>
      <c r="T2" s="2" t="s">
        <v>155</v>
      </c>
      <c r="V2" s="2" t="s">
        <v>164</v>
      </c>
    </row>
    <row r="3" spans="1:22" ht="20.100000000000001" customHeight="1">
      <c r="A3" s="54" t="str">
        <f>IFERROR(VLOOKUP(Tableau4[[#This Row],[Nom Prénom]],Tableau[[Nom Prénom]:[Age]],4,FALSE)," ")</f>
        <v xml:space="preserve"> </v>
      </c>
      <c r="B3" s="55"/>
      <c r="C3" s="54" t="str">
        <f>IFERROR(VLOOKUP(B3,Tableau[[Nom Prénom]:[Age]],2,FALSE)," ")</f>
        <v xml:space="preserve"> </v>
      </c>
      <c r="D3" s="54" t="str">
        <f>IFERROR(VLOOKUP(B3,Tableau[[Nom Prénom]:[Age]],3,FALSE)," ")</f>
        <v xml:space="preserve"> </v>
      </c>
      <c r="E3" s="61" t="s">
        <v>165</v>
      </c>
      <c r="F3" s="56" t="str">
        <f>IFERROR(VLOOKUP(B3,Tableau[[Nom Prénom]:[Age]],5,FALSE)," ")</f>
        <v xml:space="preserve"> </v>
      </c>
      <c r="G3" s="57"/>
      <c r="H3" s="243"/>
      <c r="I3" s="159"/>
      <c r="J3" s="160">
        <f>Tableau4[[#This Row],[Ateliers]]+Tableau4[[#This Row],[Points]]</f>
        <v>0</v>
      </c>
      <c r="K3" s="42" t="s">
        <v>13</v>
      </c>
      <c r="L3" s="42">
        <f t="shared" si="0"/>
        <v>0</v>
      </c>
      <c r="M3" s="43">
        <f t="shared" si="1"/>
        <v>1</v>
      </c>
      <c r="N3" s="43" t="str">
        <f t="shared" si="2"/>
        <v xml:space="preserve"> </v>
      </c>
      <c r="O3" s="44">
        <f t="shared" si="3"/>
        <v>0</v>
      </c>
      <c r="P3" s="44" t="str">
        <f t="shared" si="4"/>
        <v xml:space="preserve"> </v>
      </c>
      <c r="Q3" s="2">
        <f t="shared" si="5"/>
        <v>0</v>
      </c>
      <c r="R3" s="139"/>
      <c r="S3" s="34" t="s">
        <v>7</v>
      </c>
      <c r="T3" s="2" t="s">
        <v>156</v>
      </c>
      <c r="V3" s="2" t="s">
        <v>165</v>
      </c>
    </row>
    <row r="4" spans="1:22" ht="20.100000000000001" customHeight="1">
      <c r="A4" s="54" t="str">
        <f>IFERROR(VLOOKUP(Tableau4[[#This Row],[Nom Prénom]],Tableau[[Nom Prénom]:[Age]],4,FALSE)," ")</f>
        <v xml:space="preserve"> </v>
      </c>
      <c r="B4" s="55"/>
      <c r="C4" s="54" t="str">
        <f>IFERROR(VLOOKUP(B4,Tableau[[Nom Prénom]:[Age]],2,FALSE)," ")</f>
        <v xml:space="preserve"> </v>
      </c>
      <c r="D4" s="54" t="str">
        <f>IFERROR(VLOOKUP(B4,Tableau[[Nom Prénom]:[Age]],3,FALSE)," ")</f>
        <v xml:space="preserve"> </v>
      </c>
      <c r="E4" s="59" t="s">
        <v>166</v>
      </c>
      <c r="F4" s="56" t="str">
        <f>IFERROR(VLOOKUP(B4,Tableau[[Nom Prénom]:[Age]],5,FALSE)," ")</f>
        <v xml:space="preserve"> </v>
      </c>
      <c r="G4" s="57"/>
      <c r="H4" s="243"/>
      <c r="I4" s="159"/>
      <c r="J4" s="160">
        <f>Tableau4[[#This Row],[Ateliers]]+Tableau4[[#This Row],[Points]]</f>
        <v>0</v>
      </c>
      <c r="K4" s="42" t="s">
        <v>13</v>
      </c>
      <c r="L4" s="45">
        <f t="shared" si="0"/>
        <v>0</v>
      </c>
      <c r="M4" s="43">
        <f t="shared" si="1"/>
        <v>1</v>
      </c>
      <c r="N4" s="43" t="str">
        <f t="shared" si="2"/>
        <v xml:space="preserve"> </v>
      </c>
      <c r="O4" s="46">
        <f t="shared" si="3"/>
        <v>0</v>
      </c>
      <c r="P4" s="46" t="str">
        <f t="shared" si="4"/>
        <v xml:space="preserve"> </v>
      </c>
      <c r="Q4" s="2">
        <f t="shared" si="5"/>
        <v>0</v>
      </c>
      <c r="R4" s="140"/>
      <c r="S4" s="34" t="s">
        <v>17</v>
      </c>
      <c r="T4" s="2" t="s">
        <v>141</v>
      </c>
      <c r="V4" s="2" t="s">
        <v>20</v>
      </c>
    </row>
    <row r="5" spans="1:22" ht="20.100000000000001" customHeight="1">
      <c r="A5" s="54" t="str">
        <f>IFERROR(VLOOKUP(Tableau4[[#This Row],[Nom Prénom]],Tableau[[Nom Prénom]:[Age]],4,FALSE)," ")</f>
        <v xml:space="preserve"> </v>
      </c>
      <c r="B5" s="55"/>
      <c r="C5" s="54" t="str">
        <f>IFERROR(VLOOKUP(B5,Tableau[[Nom Prénom]:[Age]],2,FALSE)," ")</f>
        <v xml:space="preserve"> </v>
      </c>
      <c r="D5" s="54" t="str">
        <f>IFERROR(VLOOKUP(B5,Tableau[[Nom Prénom]:[Age]],3,FALSE)," ")</f>
        <v xml:space="preserve"> </v>
      </c>
      <c r="E5" s="63" t="s">
        <v>165</v>
      </c>
      <c r="F5" s="56" t="str">
        <f>IFERROR(VLOOKUP(B5,Tableau[[Nom Prénom]:[Age]],5,FALSE)," ")</f>
        <v xml:space="preserve"> </v>
      </c>
      <c r="G5" s="57"/>
      <c r="H5" s="243"/>
      <c r="I5" s="159"/>
      <c r="J5" s="160">
        <f>Tableau4[[#This Row],[Ateliers]]+Tableau4[[#This Row],[Points]]</f>
        <v>0</v>
      </c>
      <c r="K5" s="42" t="s">
        <v>13</v>
      </c>
      <c r="L5" s="45">
        <f t="shared" si="0"/>
        <v>0</v>
      </c>
      <c r="M5" s="43">
        <f t="shared" si="1"/>
        <v>1</v>
      </c>
      <c r="N5" s="43" t="str">
        <f t="shared" si="2"/>
        <v xml:space="preserve"> </v>
      </c>
      <c r="O5" s="44">
        <f t="shared" si="3"/>
        <v>0</v>
      </c>
      <c r="P5" s="46" t="str">
        <f t="shared" si="4"/>
        <v xml:space="preserve"> </v>
      </c>
      <c r="Q5" s="2">
        <f t="shared" si="5"/>
        <v>0</v>
      </c>
      <c r="V5" s="2" t="s">
        <v>166</v>
      </c>
    </row>
    <row r="6" spans="1:22" ht="20.100000000000001" customHeight="1">
      <c r="A6" s="54" t="str">
        <f>IFERROR(VLOOKUP(Tableau4[[#This Row],[Nom Prénom]],Tableau[[Nom Prénom]:[Age]],4,FALSE)," ")</f>
        <v xml:space="preserve"> </v>
      </c>
      <c r="B6" s="55"/>
      <c r="C6" s="54" t="str">
        <f>IFERROR(VLOOKUP(B6,Tableau[[Nom Prénom]:[Age]],2,FALSE)," ")</f>
        <v xml:space="preserve"> </v>
      </c>
      <c r="D6" s="54" t="str">
        <f>IFERROR(VLOOKUP(B6,Tableau[[Nom Prénom]:[Age]],3,FALSE)," ")</f>
        <v xml:space="preserve"> </v>
      </c>
      <c r="E6" s="63" t="s">
        <v>165</v>
      </c>
      <c r="F6" s="56" t="str">
        <f>IFERROR(VLOOKUP(B6,Tableau[[Nom Prénom]:[Age]],5,FALSE)," ")</f>
        <v xml:space="preserve"> </v>
      </c>
      <c r="G6" s="57"/>
      <c r="H6" s="243"/>
      <c r="I6" s="159"/>
      <c r="J6" s="160">
        <f>Tableau4[[#This Row],[Ateliers]]+Tableau4[[#This Row],[Points]]</f>
        <v>0</v>
      </c>
      <c r="K6" s="42" t="s">
        <v>13</v>
      </c>
      <c r="L6" s="45">
        <f t="shared" si="0"/>
        <v>0</v>
      </c>
      <c r="M6" s="43">
        <f t="shared" si="1"/>
        <v>1</v>
      </c>
      <c r="N6" s="43" t="str">
        <f t="shared" si="2"/>
        <v xml:space="preserve"> </v>
      </c>
      <c r="O6" s="44">
        <f t="shared" si="3"/>
        <v>0</v>
      </c>
      <c r="P6" s="46" t="str">
        <f t="shared" si="4"/>
        <v xml:space="preserve"> </v>
      </c>
      <c r="Q6" s="2">
        <f t="shared" si="5"/>
        <v>0</v>
      </c>
      <c r="V6" s="2" t="s">
        <v>168</v>
      </c>
    </row>
    <row r="7" spans="1:22" ht="20.100000000000001" customHeight="1">
      <c r="A7" s="54" t="str">
        <f>IFERROR(VLOOKUP(Tableau4[[#This Row],[Nom Prénom]],Tableau[[Nom Prénom]:[Age]],4,FALSE)," ")</f>
        <v xml:space="preserve"> </v>
      </c>
      <c r="B7" s="55"/>
      <c r="C7" s="54" t="str">
        <f>IFERROR(VLOOKUP(B7,Tableau[[Nom Prénom]:[Age]],2,FALSE)," ")</f>
        <v xml:space="preserve"> </v>
      </c>
      <c r="D7" s="54" t="str">
        <f>IFERROR(VLOOKUP(B7,Tableau[[Nom Prénom]:[Age]],3,FALSE)," ")</f>
        <v xml:space="preserve"> </v>
      </c>
      <c r="E7" s="63" t="s">
        <v>165</v>
      </c>
      <c r="F7" s="56" t="str">
        <f>IFERROR(VLOOKUP(B7,Tableau[[Nom Prénom]:[Age]],5,FALSE)," ")</f>
        <v xml:space="preserve"> </v>
      </c>
      <c r="G7" s="57"/>
      <c r="H7" s="243"/>
      <c r="I7" s="159"/>
      <c r="J7" s="160">
        <f>Tableau4[[#This Row],[Ateliers]]+Tableau4[[#This Row],[Points]]</f>
        <v>0</v>
      </c>
      <c r="K7" s="42" t="s">
        <v>13</v>
      </c>
      <c r="L7" s="45">
        <f t="shared" si="0"/>
        <v>0</v>
      </c>
      <c r="M7" s="43">
        <f t="shared" si="1"/>
        <v>1</v>
      </c>
      <c r="N7" s="43" t="str">
        <f t="shared" si="2"/>
        <v xml:space="preserve"> </v>
      </c>
      <c r="O7" s="44">
        <f t="shared" si="3"/>
        <v>0</v>
      </c>
      <c r="P7" s="46" t="str">
        <f t="shared" si="4"/>
        <v xml:space="preserve"> </v>
      </c>
      <c r="Q7" s="2">
        <f t="shared" si="5"/>
        <v>0</v>
      </c>
      <c r="V7" s="2" t="s">
        <v>167</v>
      </c>
    </row>
    <row r="8" spans="1:22" ht="20.100000000000001" customHeight="1">
      <c r="A8" s="54" t="str">
        <f>IFERROR(VLOOKUP(Tableau4[[#This Row],[Nom Prénom]],Tableau[[Nom Prénom]:[Age]],4,FALSE)," ")</f>
        <v xml:space="preserve"> </v>
      </c>
      <c r="B8" s="55"/>
      <c r="C8" s="54" t="str">
        <f>IFERROR(VLOOKUP(B8,Tableau[[Nom Prénom]:[Age]],2,FALSE)," ")</f>
        <v xml:space="preserve"> </v>
      </c>
      <c r="D8" s="54" t="str">
        <f>IFERROR(VLOOKUP(B8,Tableau[[Nom Prénom]:[Age]],3,FALSE)," ")</f>
        <v xml:space="preserve"> </v>
      </c>
      <c r="E8" s="61" t="s">
        <v>165</v>
      </c>
      <c r="F8" s="56" t="str">
        <f>IFERROR(VLOOKUP(B8,Tableau[[Nom Prénom]:[Age]],5,FALSE)," ")</f>
        <v xml:space="preserve"> </v>
      </c>
      <c r="G8" s="64"/>
      <c r="H8" s="243"/>
      <c r="I8" s="159"/>
      <c r="J8" s="160">
        <f>Tableau4[[#This Row],[Ateliers]]+Tableau4[[#This Row],[Points]]</f>
        <v>0</v>
      </c>
      <c r="K8" s="42" t="s">
        <v>13</v>
      </c>
      <c r="L8" s="45">
        <f t="shared" si="0"/>
        <v>0</v>
      </c>
      <c r="M8" s="43">
        <f t="shared" si="1"/>
        <v>1</v>
      </c>
      <c r="N8" s="43" t="str">
        <f t="shared" si="2"/>
        <v xml:space="preserve"> </v>
      </c>
      <c r="O8" s="44">
        <f t="shared" si="3"/>
        <v>0</v>
      </c>
      <c r="P8" s="46" t="str">
        <f t="shared" si="4"/>
        <v xml:space="preserve"> </v>
      </c>
      <c r="Q8" s="2">
        <f t="shared" si="5"/>
        <v>0</v>
      </c>
    </row>
    <row r="9" spans="1:22" ht="20.100000000000001" customHeight="1">
      <c r="A9" s="54" t="str">
        <f>IFERROR(VLOOKUP(Tableau4[[#This Row],[Nom Prénom]],Tableau[[Nom Prénom]:[Age]],4,FALSE)," ")</f>
        <v xml:space="preserve"> </v>
      </c>
      <c r="B9" s="55"/>
      <c r="C9" s="54" t="str">
        <f>IFERROR(VLOOKUP(B9,Tableau[[Nom Prénom]:[Age]],2,FALSE)," ")</f>
        <v xml:space="preserve"> </v>
      </c>
      <c r="D9" s="54" t="str">
        <f>IFERROR(VLOOKUP(B9,Tableau[[Nom Prénom]:[Age]],3,FALSE)," ")</f>
        <v xml:space="preserve"> </v>
      </c>
      <c r="E9" s="63" t="s">
        <v>165</v>
      </c>
      <c r="F9" s="56" t="str">
        <f>IFERROR(VLOOKUP(B9,Tableau[[Nom Prénom]:[Age]],5,FALSE)," ")</f>
        <v xml:space="preserve"> </v>
      </c>
      <c r="G9" s="57"/>
      <c r="H9" s="243"/>
      <c r="I9" s="159"/>
      <c r="J9" s="160">
        <f>Tableau4[[#This Row],[Ateliers]]+Tableau4[[#This Row],[Points]]</f>
        <v>0</v>
      </c>
      <c r="K9" s="42" t="s">
        <v>13</v>
      </c>
      <c r="L9" s="42">
        <f t="shared" si="0"/>
        <v>0</v>
      </c>
      <c r="M9" s="43">
        <f t="shared" si="1"/>
        <v>1</v>
      </c>
      <c r="N9" s="43" t="str">
        <f t="shared" si="2"/>
        <v xml:space="preserve"> </v>
      </c>
      <c r="O9" s="44">
        <f t="shared" si="3"/>
        <v>0</v>
      </c>
      <c r="P9" s="44" t="str">
        <f t="shared" si="4"/>
        <v xml:space="preserve"> </v>
      </c>
      <c r="Q9" s="2">
        <f t="shared" si="5"/>
        <v>0</v>
      </c>
    </row>
    <row r="10" spans="1:22" ht="20.100000000000001" customHeight="1">
      <c r="A10" s="54" t="str">
        <f>IFERROR(VLOOKUP(Tableau4[[#This Row],[Nom Prénom]],Tableau[[Nom Prénom]:[Age]],4,FALSE)," ")</f>
        <v xml:space="preserve"> </v>
      </c>
      <c r="B10" s="55"/>
      <c r="C10" s="54" t="str">
        <f>IFERROR(VLOOKUP(B10,Tableau[[Nom Prénom]:[Age]],2,FALSE)," ")</f>
        <v xml:space="preserve"> </v>
      </c>
      <c r="D10" s="54" t="str">
        <f>IFERROR(VLOOKUP(B10,Tableau[[Nom Prénom]:[Age]],3,FALSE)," ")</f>
        <v xml:space="preserve"> </v>
      </c>
      <c r="E10" s="61" t="s">
        <v>166</v>
      </c>
      <c r="F10" s="56" t="str">
        <f>IFERROR(VLOOKUP(B10,Tableau[[Nom Prénom]:[Age]],5,FALSE)," ")</f>
        <v xml:space="preserve"> </v>
      </c>
      <c r="G10" s="57"/>
      <c r="H10" s="243"/>
      <c r="I10" s="159"/>
      <c r="J10" s="160">
        <f>Tableau4[[#This Row],[Ateliers]]+Tableau4[[#This Row],[Points]]</f>
        <v>0</v>
      </c>
      <c r="K10" s="42" t="s">
        <v>13</v>
      </c>
      <c r="L10" s="45">
        <f t="shared" si="0"/>
        <v>0</v>
      </c>
      <c r="M10" s="43">
        <f t="shared" si="1"/>
        <v>1</v>
      </c>
      <c r="N10" s="43" t="str">
        <f t="shared" si="2"/>
        <v xml:space="preserve"> </v>
      </c>
      <c r="O10" s="44">
        <f t="shared" si="3"/>
        <v>0</v>
      </c>
      <c r="P10" s="46" t="str">
        <f t="shared" si="4"/>
        <v xml:space="preserve"> </v>
      </c>
      <c r="Q10" s="2">
        <f t="shared" si="5"/>
        <v>0</v>
      </c>
    </row>
    <row r="11" spans="1:22" ht="20.100000000000001" customHeight="1">
      <c r="A11" s="54" t="str">
        <f>IFERROR(VLOOKUP(Tableau4[[#This Row],[Nom Prénom]],Tableau[[Nom Prénom]:[Age]],4,FALSE)," ")</f>
        <v xml:space="preserve"> </v>
      </c>
      <c r="B11" s="55"/>
      <c r="C11" s="54" t="str">
        <f>IFERROR(VLOOKUP(B11,Tableau[[Nom Prénom]:[Age]],2,FALSE)," ")</f>
        <v xml:space="preserve"> </v>
      </c>
      <c r="D11" s="54" t="str">
        <f>IFERROR(VLOOKUP(B11,Tableau[[Nom Prénom]:[Age]],3,FALSE)," ")</f>
        <v xml:space="preserve"> </v>
      </c>
      <c r="E11" s="59" t="s">
        <v>166</v>
      </c>
      <c r="F11" s="56" t="str">
        <f>IFERROR(VLOOKUP(B11,Tableau[[Nom Prénom]:[Age]],5,FALSE)," ")</f>
        <v xml:space="preserve"> </v>
      </c>
      <c r="G11" s="57"/>
      <c r="H11" s="243"/>
      <c r="I11" s="159"/>
      <c r="J11" s="160">
        <f>Tableau4[[#This Row],[Ateliers]]+Tableau4[[#This Row],[Points]]</f>
        <v>0</v>
      </c>
      <c r="K11" s="42" t="s">
        <v>13</v>
      </c>
      <c r="L11" s="45">
        <f t="shared" si="0"/>
        <v>0</v>
      </c>
      <c r="M11" s="43">
        <f t="shared" si="1"/>
        <v>1</v>
      </c>
      <c r="N11" s="43" t="str">
        <f t="shared" si="2"/>
        <v xml:space="preserve"> </v>
      </c>
      <c r="O11" s="44">
        <f t="shared" si="3"/>
        <v>0</v>
      </c>
      <c r="P11" s="46" t="str">
        <f t="shared" si="4"/>
        <v xml:space="preserve"> </v>
      </c>
      <c r="Q11" s="2">
        <f t="shared" si="5"/>
        <v>0</v>
      </c>
    </row>
    <row r="12" spans="1:22" ht="20.100000000000001" customHeight="1">
      <c r="A12" s="54" t="str">
        <f>IFERROR(VLOOKUP(Tableau4[[#This Row],[Nom Prénom]],Tableau[[Nom Prénom]:[Age]],4,FALSE)," ")</f>
        <v xml:space="preserve"> </v>
      </c>
      <c r="B12" s="55"/>
      <c r="C12" s="54" t="str">
        <f>IFERROR(VLOOKUP(B12,Tableau[[Nom Prénom]:[Age]],2,FALSE)," ")</f>
        <v xml:space="preserve"> </v>
      </c>
      <c r="D12" s="54" t="str">
        <f>IFERROR(VLOOKUP(B12,Tableau[[Nom Prénom]:[Age]],3,FALSE)," ")</f>
        <v xml:space="preserve"> </v>
      </c>
      <c r="E12" s="61" t="s">
        <v>166</v>
      </c>
      <c r="F12" s="56" t="str">
        <f>IFERROR(VLOOKUP(B12,Tableau[[Nom Prénom]:[Age]],5,FALSE)," ")</f>
        <v xml:space="preserve"> </v>
      </c>
      <c r="G12" s="64"/>
      <c r="H12" s="243"/>
      <c r="I12" s="159"/>
      <c r="J12" s="160">
        <f>Tableau4[[#This Row],[Ateliers]]+Tableau4[[#This Row],[Points]]</f>
        <v>0</v>
      </c>
      <c r="K12" s="42" t="s">
        <v>13</v>
      </c>
      <c r="L12" s="42">
        <f t="shared" si="0"/>
        <v>0</v>
      </c>
      <c r="M12" s="43">
        <f t="shared" si="1"/>
        <v>1</v>
      </c>
      <c r="N12" s="43" t="str">
        <f t="shared" si="2"/>
        <v xml:space="preserve"> </v>
      </c>
      <c r="O12" s="44">
        <f t="shared" si="3"/>
        <v>0</v>
      </c>
      <c r="P12" s="44" t="str">
        <f t="shared" si="4"/>
        <v xml:space="preserve"> </v>
      </c>
      <c r="Q12" s="2">
        <f t="shared" si="5"/>
        <v>0</v>
      </c>
    </row>
    <row r="13" spans="1:22" ht="20.100000000000001" customHeight="1">
      <c r="A13" s="54" t="str">
        <f>IFERROR(VLOOKUP(Tableau4[[#This Row],[Nom Prénom]],Tableau[[Nom Prénom]:[Age]],4,FALSE)," ")</f>
        <v xml:space="preserve"> </v>
      </c>
      <c r="B13" s="55"/>
      <c r="C13" s="54" t="str">
        <f>IFERROR(VLOOKUP(B13,Tableau[[Nom Prénom]:[Age]],2,FALSE)," ")</f>
        <v xml:space="preserve"> </v>
      </c>
      <c r="D13" s="54" t="str">
        <f>IFERROR(VLOOKUP(B13,Tableau[[Nom Prénom]:[Age]],3,FALSE)," ")</f>
        <v xml:space="preserve"> </v>
      </c>
      <c r="E13" s="59" t="s">
        <v>164</v>
      </c>
      <c r="F13" s="56" t="str">
        <f>IFERROR(VLOOKUP(B13,Tableau[[Nom Prénom]:[Age]],5,FALSE)," ")</f>
        <v xml:space="preserve"> </v>
      </c>
      <c r="G13" s="57"/>
      <c r="H13" s="243"/>
      <c r="I13" s="159"/>
      <c r="J13" s="160">
        <f>Tableau4[[#This Row],[Ateliers]]+Tableau4[[#This Row],[Points]]</f>
        <v>0</v>
      </c>
      <c r="K13" s="42" t="s">
        <v>13</v>
      </c>
      <c r="L13" s="45">
        <f t="shared" si="0"/>
        <v>0</v>
      </c>
      <c r="M13" s="43">
        <f t="shared" si="1"/>
        <v>1</v>
      </c>
      <c r="N13" s="43" t="str">
        <f t="shared" si="2"/>
        <v xml:space="preserve"> </v>
      </c>
      <c r="O13" s="46">
        <f t="shared" si="3"/>
        <v>0</v>
      </c>
      <c r="P13" s="46" t="str">
        <f t="shared" si="4"/>
        <v xml:space="preserve"> </v>
      </c>
      <c r="Q13" s="2">
        <f t="shared" si="5"/>
        <v>0</v>
      </c>
    </row>
    <row r="14" spans="1:22" ht="20.100000000000001" customHeight="1">
      <c r="A14" s="54" t="str">
        <f>IFERROR(VLOOKUP(Tableau4[[#This Row],[Nom Prénom]],Tableau[[Nom Prénom]:[Age]],4,FALSE)," ")</f>
        <v xml:space="preserve"> </v>
      </c>
      <c r="B14" s="55"/>
      <c r="C14" s="54" t="str">
        <f>IFERROR(VLOOKUP(B14,Tableau[[Nom Prénom]:[Age]],2,FALSE)," ")</f>
        <v xml:space="preserve"> </v>
      </c>
      <c r="D14" s="54" t="str">
        <f>IFERROR(VLOOKUP(B14,Tableau[[Nom Prénom]:[Age]],3,FALSE)," ")</f>
        <v xml:space="preserve"> </v>
      </c>
      <c r="E14" s="59" t="s">
        <v>165</v>
      </c>
      <c r="F14" s="56" t="str">
        <f>IFERROR(VLOOKUP(B14,Tableau[[Nom Prénom]:[Age]],5,FALSE)," ")</f>
        <v xml:space="preserve"> </v>
      </c>
      <c r="G14" s="57"/>
      <c r="H14" s="243"/>
      <c r="I14" s="159"/>
      <c r="J14" s="160">
        <f>Tableau4[[#This Row],[Ateliers]]+Tableau4[[#This Row],[Points]]</f>
        <v>0</v>
      </c>
      <c r="K14" s="42" t="s">
        <v>13</v>
      </c>
      <c r="L14" s="45">
        <f t="shared" si="0"/>
        <v>0</v>
      </c>
      <c r="M14" s="43">
        <f t="shared" si="1"/>
        <v>1</v>
      </c>
      <c r="N14" s="43" t="str">
        <f t="shared" si="2"/>
        <v xml:space="preserve"> </v>
      </c>
      <c r="O14" s="44">
        <f t="shared" si="3"/>
        <v>0</v>
      </c>
      <c r="P14" s="46" t="str">
        <f t="shared" si="4"/>
        <v xml:space="preserve"> </v>
      </c>
      <c r="Q14" s="2">
        <f t="shared" si="5"/>
        <v>0</v>
      </c>
    </row>
    <row r="15" spans="1:22" ht="20.100000000000001" customHeight="1">
      <c r="A15" s="54" t="str">
        <f>IFERROR(VLOOKUP(Tableau4[[#This Row],[Nom Prénom]],Tableau[[Nom Prénom]:[Age]],4,FALSE)," ")</f>
        <v xml:space="preserve"> </v>
      </c>
      <c r="B15" s="55"/>
      <c r="C15" s="54" t="str">
        <f>IFERROR(VLOOKUP(B15,Tableau[[Nom Prénom]:[Age]],2,FALSE)," ")</f>
        <v xml:space="preserve"> </v>
      </c>
      <c r="D15" s="54" t="str">
        <f>IFERROR(VLOOKUP(B15,Tableau[[Nom Prénom]:[Age]],3,FALSE)," ")</f>
        <v xml:space="preserve"> </v>
      </c>
      <c r="E15" s="59" t="s">
        <v>165</v>
      </c>
      <c r="F15" s="56" t="str">
        <f>IFERROR(VLOOKUP(B15,Tableau[[Nom Prénom]:[Age]],5,FALSE)," ")</f>
        <v xml:space="preserve"> </v>
      </c>
      <c r="G15" s="57"/>
      <c r="H15" s="243"/>
      <c r="I15" s="159"/>
      <c r="J15" s="160">
        <f>Tableau4[[#This Row],[Ateliers]]+Tableau4[[#This Row],[Points]]</f>
        <v>0</v>
      </c>
      <c r="K15" s="42" t="s">
        <v>13</v>
      </c>
      <c r="L15" s="42">
        <f t="shared" si="0"/>
        <v>0</v>
      </c>
      <c r="M15" s="43">
        <f t="shared" si="1"/>
        <v>1</v>
      </c>
      <c r="N15" s="43" t="str">
        <f t="shared" si="2"/>
        <v xml:space="preserve"> </v>
      </c>
      <c r="O15" s="44">
        <f t="shared" si="3"/>
        <v>0</v>
      </c>
      <c r="P15" s="44" t="str">
        <f t="shared" si="4"/>
        <v xml:space="preserve"> </v>
      </c>
      <c r="Q15" s="2">
        <f t="shared" si="5"/>
        <v>0</v>
      </c>
    </row>
    <row r="16" spans="1:22" ht="20.100000000000001" customHeight="1">
      <c r="A16" s="54" t="str">
        <f>IFERROR(VLOOKUP(Tableau4[[#This Row],[Nom Prénom]],Tableau[[Nom Prénom]:[Age]],4,FALSE)," ")</f>
        <v xml:space="preserve"> </v>
      </c>
      <c r="B16" s="55"/>
      <c r="C16" s="54" t="str">
        <f>IFERROR(VLOOKUP(B16,Tableau[[Nom Prénom]:[Age]],2,FALSE)," ")</f>
        <v xml:space="preserve"> </v>
      </c>
      <c r="D16" s="54" t="str">
        <f>IFERROR(VLOOKUP(B16,Tableau[[Nom Prénom]:[Age]],3,FALSE)," ")</f>
        <v xml:space="preserve"> </v>
      </c>
      <c r="E16" s="63" t="s">
        <v>164</v>
      </c>
      <c r="F16" s="56" t="str">
        <f>IFERROR(VLOOKUP(B16,Tableau[[Nom Prénom]:[Age]],5,FALSE)," ")</f>
        <v xml:space="preserve"> </v>
      </c>
      <c r="G16" s="162"/>
      <c r="H16" s="243"/>
      <c r="I16" s="159"/>
      <c r="J16" s="160">
        <f>Tableau4[[#This Row],[Ateliers]]+Tableau4[[#This Row],[Points]]</f>
        <v>0</v>
      </c>
      <c r="K16" s="42" t="s">
        <v>7</v>
      </c>
      <c r="L16" s="45" t="str">
        <f t="shared" si="0"/>
        <v xml:space="preserve"> </v>
      </c>
      <c r="M16" s="43">
        <f t="shared" si="1"/>
        <v>0</v>
      </c>
      <c r="N16" s="43">
        <f t="shared" si="2"/>
        <v>0</v>
      </c>
      <c r="O16" s="44">
        <f t="shared" si="3"/>
        <v>1</v>
      </c>
      <c r="P16" s="46" t="str">
        <f t="shared" si="4"/>
        <v xml:space="preserve"> </v>
      </c>
      <c r="Q16" s="3">
        <f t="shared" si="5"/>
        <v>0</v>
      </c>
    </row>
    <row r="17" spans="1:17" ht="20.100000000000001" customHeight="1">
      <c r="A17" s="54" t="str">
        <f>IFERROR(VLOOKUP(Tableau4[[#This Row],[Nom Prénom]],Tableau[[Nom Prénom]:[Age]],4,FALSE)," ")</f>
        <v xml:space="preserve"> </v>
      </c>
      <c r="B17" s="55"/>
      <c r="C17" s="54" t="str">
        <f>IFERROR(VLOOKUP(B17,Tableau[[Nom Prénom]:[Age]],2,FALSE)," ")</f>
        <v xml:space="preserve"> </v>
      </c>
      <c r="D17" s="54" t="str">
        <f>IFERROR(VLOOKUP(B17,Tableau[[Nom Prénom]:[Age]],3,FALSE)," ")</f>
        <v xml:space="preserve"> </v>
      </c>
      <c r="E17" s="59" t="s">
        <v>164</v>
      </c>
      <c r="F17" s="56" t="str">
        <f>IFERROR(VLOOKUP(B17,Tableau[[Nom Prénom]:[Age]],5,FALSE)," ")</f>
        <v xml:space="preserve"> </v>
      </c>
      <c r="G17" s="162"/>
      <c r="H17" s="243"/>
      <c r="I17" s="159"/>
      <c r="J17" s="160">
        <f>Tableau4[[#This Row],[Ateliers]]+Tableau4[[#This Row],[Points]]</f>
        <v>0</v>
      </c>
      <c r="K17" s="42" t="s">
        <v>7</v>
      </c>
      <c r="L17" s="42" t="str">
        <f t="shared" si="0"/>
        <v xml:space="preserve"> </v>
      </c>
      <c r="M17" s="43">
        <f t="shared" si="1"/>
        <v>0</v>
      </c>
      <c r="N17" s="43">
        <f t="shared" si="2"/>
        <v>0</v>
      </c>
      <c r="O17" s="44">
        <f t="shared" si="3"/>
        <v>1</v>
      </c>
      <c r="P17" s="44" t="str">
        <f t="shared" si="4"/>
        <v xml:space="preserve"> </v>
      </c>
      <c r="Q17" s="3">
        <f t="shared" si="5"/>
        <v>0</v>
      </c>
    </row>
    <row r="18" spans="1:17" ht="20.100000000000001" customHeight="1">
      <c r="A18" s="54" t="str">
        <f>IFERROR(VLOOKUP(Tableau4[[#This Row],[Nom Prénom]],Tableau[[Nom Prénom]:[Age]],4,FALSE)," ")</f>
        <v xml:space="preserve"> </v>
      </c>
      <c r="B18" s="55"/>
      <c r="C18" s="54" t="str">
        <f>IFERROR(VLOOKUP(B18,Tableau[[Nom Prénom]:[Age]],2,FALSE)," ")</f>
        <v xml:space="preserve"> </v>
      </c>
      <c r="D18" s="54" t="str">
        <f>IFERROR(VLOOKUP(B18,Tableau[[Nom Prénom]:[Age]],3,FALSE)," ")</f>
        <v xml:space="preserve"> </v>
      </c>
      <c r="E18" s="59" t="s">
        <v>164</v>
      </c>
      <c r="F18" s="56" t="str">
        <f>IFERROR(VLOOKUP(B18,Tableau[[Nom Prénom]:[Age]],5,FALSE)," ")</f>
        <v xml:space="preserve"> </v>
      </c>
      <c r="G18" s="64"/>
      <c r="H18" s="243"/>
      <c r="I18" s="159"/>
      <c r="J18" s="160">
        <f>Tableau4[[#This Row],[Ateliers]]+Tableau4[[#This Row],[Points]]</f>
        <v>0</v>
      </c>
      <c r="K18" s="42" t="s">
        <v>7</v>
      </c>
      <c r="L18" s="45" t="str">
        <f t="shared" si="0"/>
        <v xml:space="preserve"> </v>
      </c>
      <c r="M18" s="43">
        <f t="shared" si="1"/>
        <v>0</v>
      </c>
      <c r="N18" s="43">
        <f t="shared" si="2"/>
        <v>0</v>
      </c>
      <c r="O18" s="44">
        <f t="shared" si="3"/>
        <v>1</v>
      </c>
      <c r="P18" s="46" t="str">
        <f t="shared" si="4"/>
        <v xml:space="preserve"> </v>
      </c>
      <c r="Q18" s="2">
        <f t="shared" si="5"/>
        <v>0</v>
      </c>
    </row>
    <row r="19" spans="1:17" ht="20.100000000000001" customHeight="1">
      <c r="A19" s="54" t="str">
        <f>IFERROR(VLOOKUP(Tableau4[[#This Row],[Nom Prénom]],Tableau[[Nom Prénom]:[Age]],4,FALSE)," ")</f>
        <v xml:space="preserve"> </v>
      </c>
      <c r="B19" s="55"/>
      <c r="C19" s="54" t="str">
        <f>IFERROR(VLOOKUP(B19,Tableau[[Nom Prénom]:[Age]],2,FALSE)," ")</f>
        <v xml:space="preserve"> </v>
      </c>
      <c r="D19" s="54" t="str">
        <f>IFERROR(VLOOKUP(B19,Tableau[[Nom Prénom]:[Age]],3,FALSE)," ")</f>
        <v xml:space="preserve"> </v>
      </c>
      <c r="E19" s="54" t="s">
        <v>164</v>
      </c>
      <c r="F19" s="56" t="str">
        <f>IFERROR(VLOOKUP(B19,Tableau[[Nom Prénom]:[Age]],5,FALSE)," ")</f>
        <v xml:space="preserve"> </v>
      </c>
      <c r="G19" s="162"/>
      <c r="H19" s="243"/>
      <c r="I19" s="159"/>
      <c r="J19" s="160">
        <f>Tableau4[[#This Row],[Ateliers]]+Tableau4[[#This Row],[Points]]</f>
        <v>0</v>
      </c>
      <c r="K19" s="42" t="s">
        <v>7</v>
      </c>
      <c r="L19" s="42" t="str">
        <f t="shared" si="0"/>
        <v xml:space="preserve"> </v>
      </c>
      <c r="M19" s="43">
        <f t="shared" si="1"/>
        <v>0</v>
      </c>
      <c r="N19" s="43">
        <f t="shared" si="2"/>
        <v>0</v>
      </c>
      <c r="O19" s="44">
        <f t="shared" si="3"/>
        <v>1</v>
      </c>
      <c r="P19" s="44" t="str">
        <f t="shared" si="4"/>
        <v xml:space="preserve"> </v>
      </c>
      <c r="Q19" s="2">
        <f t="shared" si="5"/>
        <v>0</v>
      </c>
    </row>
    <row r="20" spans="1:17" s="3" customFormat="1" ht="20.100000000000001" customHeight="1">
      <c r="A20" s="54" t="str">
        <f>IFERROR(VLOOKUP(Tableau4[[#This Row],[Nom Prénom]],Tableau[[Nom Prénom]:[Age]],4,FALSE)," ")</f>
        <v xml:space="preserve"> </v>
      </c>
      <c r="B20" s="55"/>
      <c r="C20" s="69" t="str">
        <f>IFERROR(VLOOKUP(B20,'Liste joueur'!B:C,2,FALSE)," ")</f>
        <v xml:space="preserve"> </v>
      </c>
      <c r="D20" s="54" t="str">
        <f>IFERROR(VLOOKUP(B20,Tableau[[Nom Prénom]:[Age]],3,FALSE)," ")</f>
        <v xml:space="preserve"> </v>
      </c>
      <c r="E20" s="61"/>
      <c r="F20" s="56" t="str">
        <f>IFERROR(VLOOKUP(B20,Tableau[[Nom Prénom]:[Age]],5,FALSE)," ")</f>
        <v xml:space="preserve"> </v>
      </c>
      <c r="G20" s="57"/>
      <c r="H20" s="243"/>
      <c r="I20" s="159"/>
      <c r="J20" s="160">
        <f>Tableau4[[#This Row],[Ateliers]]+Tableau4[[#This Row],[Points]]</f>
        <v>0</v>
      </c>
      <c r="K20" s="42" t="s">
        <v>7</v>
      </c>
      <c r="L20" s="42" t="str">
        <f t="shared" si="0"/>
        <v xml:space="preserve"> </v>
      </c>
      <c r="M20" s="43">
        <f t="shared" si="1"/>
        <v>0</v>
      </c>
      <c r="N20" s="43">
        <f t="shared" si="2"/>
        <v>0</v>
      </c>
      <c r="O20" s="44">
        <f t="shared" si="3"/>
        <v>1</v>
      </c>
      <c r="P20" s="44" t="str">
        <f t="shared" si="4"/>
        <v xml:space="preserve"> </v>
      </c>
      <c r="Q20" s="2">
        <f t="shared" si="5"/>
        <v>0</v>
      </c>
    </row>
    <row r="21" spans="1:17" s="3" customFormat="1">
      <c r="A21" s="54" t="str">
        <f>IFERROR(VLOOKUP(Tableau4[[#This Row],[Nom Prénom]],Tableau[[Nom Prénom]:[Age]],4,FALSE)," ")</f>
        <v xml:space="preserve"> </v>
      </c>
      <c r="B21" s="55"/>
      <c r="C21" s="54" t="str">
        <f>IFERROR(VLOOKUP(B21,Tableau[[Nom Prénom]:[Age]],2,FALSE)," ")</f>
        <v xml:space="preserve"> </v>
      </c>
      <c r="D21" s="54" t="str">
        <f>IFERROR(VLOOKUP(B21,Tableau[[Nom Prénom]:[Age]],3,FALSE)," ")</f>
        <v xml:space="preserve"> </v>
      </c>
      <c r="E21" s="61" t="s">
        <v>164</v>
      </c>
      <c r="F21" s="56" t="str">
        <f>IFERROR(VLOOKUP(B21,Tableau[[Nom Prénom]:[Age]],5,FALSE)," ")</f>
        <v xml:space="preserve"> </v>
      </c>
      <c r="G21" s="64"/>
      <c r="H21" s="243"/>
      <c r="I21" s="159"/>
      <c r="J21" s="160">
        <f>Tableau4[[#This Row],[Ateliers]]+Tableau4[[#This Row],[Points]]</f>
        <v>0</v>
      </c>
      <c r="K21" s="42" t="s">
        <v>7</v>
      </c>
      <c r="L21" s="42" t="str">
        <f t="shared" si="0"/>
        <v xml:space="preserve"> </v>
      </c>
      <c r="M21" s="43">
        <f t="shared" si="1"/>
        <v>0</v>
      </c>
      <c r="N21" s="43">
        <f t="shared" si="2"/>
        <v>0</v>
      </c>
      <c r="O21" s="44">
        <f t="shared" si="3"/>
        <v>1</v>
      </c>
      <c r="P21" s="44" t="str">
        <f t="shared" si="4"/>
        <v xml:space="preserve"> </v>
      </c>
      <c r="Q21" s="2">
        <f t="shared" si="5"/>
        <v>0</v>
      </c>
    </row>
    <row r="22" spans="1:17" s="3" customFormat="1">
      <c r="A22" s="54" t="str">
        <f>IFERROR(VLOOKUP(Tableau4[[#This Row],[Nom Prénom]],Tableau[[Nom Prénom]:[Age]],4,FALSE)," ")</f>
        <v xml:space="preserve"> </v>
      </c>
      <c r="B22" s="55"/>
      <c r="C22" s="54" t="str">
        <f>IFERROR(VLOOKUP(B22,Tableau[[Nom Prénom]:[Age]],2,FALSE)," ")</f>
        <v xml:space="preserve"> </v>
      </c>
      <c r="D22" s="54" t="str">
        <f>IFERROR(VLOOKUP(B22,Tableau[[Nom Prénom]:[Age]],3,FALSE)," ")</f>
        <v xml:space="preserve"> </v>
      </c>
      <c r="E22" s="61" t="s">
        <v>164</v>
      </c>
      <c r="F22" s="56" t="str">
        <f>IFERROR(VLOOKUP(B22,Tableau[[Nom Prénom]:[Age]],5,FALSE)," ")</f>
        <v xml:space="preserve"> </v>
      </c>
      <c r="G22" s="163"/>
      <c r="H22" s="243"/>
      <c r="I22" s="159"/>
      <c r="J22" s="160">
        <f>Tableau4[[#This Row],[Ateliers]]+Tableau4[[#This Row],[Points]]</f>
        <v>0</v>
      </c>
      <c r="K22" s="42" t="s">
        <v>7</v>
      </c>
      <c r="L22" s="45" t="str">
        <f t="shared" si="0"/>
        <v xml:space="preserve"> </v>
      </c>
      <c r="M22" s="43">
        <f t="shared" si="1"/>
        <v>0</v>
      </c>
      <c r="N22" s="43">
        <f t="shared" si="2"/>
        <v>0</v>
      </c>
      <c r="O22" s="44">
        <f t="shared" si="3"/>
        <v>1</v>
      </c>
      <c r="P22" s="46" t="str">
        <f t="shared" si="4"/>
        <v xml:space="preserve"> </v>
      </c>
      <c r="Q22" s="2">
        <f t="shared" si="5"/>
        <v>0</v>
      </c>
    </row>
    <row r="23" spans="1:17">
      <c r="A23" s="54" t="str">
        <f>IFERROR(VLOOKUP(Tableau4[[#This Row],[Nom Prénom]],Tableau[[Nom Prénom]:[Age]],4,FALSE)," ")</f>
        <v xml:space="preserve"> </v>
      </c>
      <c r="B23" s="55"/>
      <c r="C23" s="54" t="str">
        <f>IFERROR(VLOOKUP(B23,Tableau[[Nom Prénom]:[Age]],2,FALSE)," ")</f>
        <v xml:space="preserve"> </v>
      </c>
      <c r="D23" s="54" t="str">
        <f>IFERROR(VLOOKUP(B23,Tableau[[Nom Prénom]:[Age]],3,FALSE)," ")</f>
        <v xml:space="preserve"> </v>
      </c>
      <c r="E23" s="61" t="s">
        <v>164</v>
      </c>
      <c r="F23" s="56" t="str">
        <f>IFERROR(VLOOKUP(B23,Tableau[[Nom Prénom]:[Age]],5,FALSE)," ")</f>
        <v xml:space="preserve"> </v>
      </c>
      <c r="G23" s="163"/>
      <c r="H23" s="243"/>
      <c r="I23" s="159"/>
      <c r="J23" s="160">
        <f>Tableau4[[#This Row],[Ateliers]]+Tableau4[[#This Row],[Points]]</f>
        <v>0</v>
      </c>
      <c r="K23" s="42" t="s">
        <v>7</v>
      </c>
      <c r="L23" s="45" t="str">
        <f t="shared" si="0"/>
        <v xml:space="preserve"> </v>
      </c>
      <c r="M23" s="43">
        <f t="shared" si="1"/>
        <v>0</v>
      </c>
      <c r="N23" s="43">
        <f t="shared" si="2"/>
        <v>0</v>
      </c>
      <c r="O23" s="44">
        <f t="shared" si="3"/>
        <v>1</v>
      </c>
      <c r="P23" s="46" t="str">
        <f t="shared" si="4"/>
        <v xml:space="preserve"> </v>
      </c>
      <c r="Q23" s="2">
        <f t="shared" si="5"/>
        <v>0</v>
      </c>
    </row>
    <row r="24" spans="1:17">
      <c r="A24" s="54" t="str">
        <f>IFERROR(VLOOKUP(Tableau4[[#This Row],[Nom Prénom]],Tableau[[Nom Prénom]:[Age]],4,FALSE)," ")</f>
        <v xml:space="preserve"> </v>
      </c>
      <c r="B24" s="55"/>
      <c r="C24" s="54" t="str">
        <f>IFERROR(VLOOKUP(B24,Tableau[[Nom Prénom]:[Age]],2,FALSE)," ")</f>
        <v xml:space="preserve"> </v>
      </c>
      <c r="D24" s="54" t="str">
        <f>IFERROR(VLOOKUP(B24,Tableau[[Nom Prénom]:[Age]],3,FALSE)," ")</f>
        <v xml:space="preserve"> </v>
      </c>
      <c r="E24" s="59" t="s">
        <v>164</v>
      </c>
      <c r="F24" s="56" t="str">
        <f>IFERROR(VLOOKUP(B24,Tableau[[Nom Prénom]:[Age]],5,FALSE)," ")</f>
        <v xml:space="preserve"> </v>
      </c>
      <c r="G24" s="163"/>
      <c r="H24" s="243"/>
      <c r="I24" s="159"/>
      <c r="J24" s="160">
        <f>Tableau4[[#This Row],[Ateliers]]+Tableau4[[#This Row],[Points]]</f>
        <v>0</v>
      </c>
      <c r="K24" s="42" t="s">
        <v>7</v>
      </c>
      <c r="L24" s="45" t="str">
        <f t="shared" si="0"/>
        <v xml:space="preserve"> </v>
      </c>
      <c r="M24" s="43">
        <f t="shared" si="1"/>
        <v>0</v>
      </c>
      <c r="N24" s="43">
        <f t="shared" si="2"/>
        <v>0</v>
      </c>
      <c r="O24" s="44">
        <f t="shared" si="3"/>
        <v>1</v>
      </c>
      <c r="P24" s="46" t="str">
        <f t="shared" si="4"/>
        <v xml:space="preserve"> </v>
      </c>
      <c r="Q24" s="2">
        <f t="shared" si="5"/>
        <v>0</v>
      </c>
    </row>
    <row r="25" spans="1:17">
      <c r="A25" s="54" t="str">
        <f>IFERROR(VLOOKUP(Tableau4[[#This Row],[Nom Prénom]],Tableau[[Nom Prénom]:[Age]],4,FALSE)," ")</f>
        <v xml:space="preserve"> </v>
      </c>
      <c r="B25" s="55"/>
      <c r="C25" s="54" t="str">
        <f>IFERROR(VLOOKUP(B25,Tableau[[Nom Prénom]:[Age]],2,FALSE)," ")</f>
        <v xml:space="preserve"> </v>
      </c>
      <c r="D25" s="54" t="str">
        <f>IFERROR(VLOOKUP(B25,Tableau[[Nom Prénom]:[Age]],3,FALSE)," ")</f>
        <v xml:space="preserve"> </v>
      </c>
      <c r="E25" s="63" t="s">
        <v>164</v>
      </c>
      <c r="F25" s="56" t="str">
        <f>IFERROR(VLOOKUP(B25,Tableau[[Nom Prénom]:[Age]],5,FALSE)," ")</f>
        <v xml:space="preserve"> </v>
      </c>
      <c r="G25" s="162"/>
      <c r="H25" s="243"/>
      <c r="I25" s="159"/>
      <c r="J25" s="160">
        <f>Tableau4[[#This Row],[Ateliers]]+Tableau4[[#This Row],[Points]]</f>
        <v>0</v>
      </c>
      <c r="K25" s="42" t="s">
        <v>7</v>
      </c>
      <c r="L25" s="45" t="str">
        <f t="shared" si="0"/>
        <v xml:space="preserve"> </v>
      </c>
      <c r="M25" s="43">
        <f t="shared" si="1"/>
        <v>0</v>
      </c>
      <c r="N25" s="43">
        <f t="shared" si="2"/>
        <v>0</v>
      </c>
      <c r="O25" s="44">
        <f t="shared" si="3"/>
        <v>1</v>
      </c>
      <c r="P25" s="46" t="str">
        <f t="shared" si="4"/>
        <v xml:space="preserve"> </v>
      </c>
      <c r="Q25" s="2">
        <f t="shared" si="5"/>
        <v>0</v>
      </c>
    </row>
    <row r="26" spans="1:17">
      <c r="A26" s="54" t="str">
        <f>IFERROR(VLOOKUP(Tableau4[[#This Row],[Nom Prénom]],Tableau[[Nom Prénom]:[Age]],4,FALSE)," ")</f>
        <v xml:space="preserve"> </v>
      </c>
      <c r="B26" s="55"/>
      <c r="C26" s="54" t="str">
        <f>IFERROR(VLOOKUP(B26,Tableau[[Nom Prénom]:[Age]],2,FALSE)," ")</f>
        <v xml:space="preserve"> </v>
      </c>
      <c r="D26" s="54" t="str">
        <f>IFERROR(VLOOKUP(B26,Tableau[[Nom Prénom]:[Age]],3,FALSE)," ")</f>
        <v xml:space="preserve"> </v>
      </c>
      <c r="E26" s="61" t="s">
        <v>164</v>
      </c>
      <c r="F26" s="56" t="str">
        <f>IFERROR(VLOOKUP(B26,Tableau[[Nom Prénom]:[Age]],5,FALSE)," ")</f>
        <v xml:space="preserve"> </v>
      </c>
      <c r="G26" s="163"/>
      <c r="H26" s="243"/>
      <c r="I26" s="159"/>
      <c r="J26" s="160">
        <f>Tableau4[[#This Row],[Ateliers]]+Tableau4[[#This Row],[Points]]</f>
        <v>0</v>
      </c>
      <c r="K26" s="42" t="s">
        <v>7</v>
      </c>
      <c r="L26" s="42" t="str">
        <f t="shared" si="0"/>
        <v xml:space="preserve"> </v>
      </c>
      <c r="M26" s="43">
        <f t="shared" si="1"/>
        <v>0</v>
      </c>
      <c r="N26" s="43">
        <f t="shared" si="2"/>
        <v>0</v>
      </c>
      <c r="O26" s="44">
        <f t="shared" si="3"/>
        <v>1</v>
      </c>
      <c r="P26" s="44" t="str">
        <f t="shared" si="4"/>
        <v xml:space="preserve"> </v>
      </c>
      <c r="Q26" s="2">
        <f t="shared" si="5"/>
        <v>0</v>
      </c>
    </row>
    <row r="27" spans="1:17">
      <c r="A27" s="54" t="str">
        <f>IFERROR(VLOOKUP(Tableau4[[#This Row],[Nom Prénom]],Tableau[[Nom Prénom]:[Age]],4,FALSE)," ")</f>
        <v xml:space="preserve"> </v>
      </c>
      <c r="B27" s="55"/>
      <c r="C27" s="54" t="str">
        <f>IFERROR(VLOOKUP(B27,Tableau[[Nom Prénom]:[Age]],2,FALSE)," ")</f>
        <v xml:space="preserve"> </v>
      </c>
      <c r="D27" s="54" t="str">
        <f>IFERROR(VLOOKUP(B27,Tableau[[Nom Prénom]:[Age]],3,FALSE)," ")</f>
        <v xml:space="preserve"> </v>
      </c>
      <c r="E27" s="61" t="s">
        <v>166</v>
      </c>
      <c r="F27" s="56" t="str">
        <f>IFERROR(VLOOKUP(B27,Tableau[[Nom Prénom]:[Age]],5,FALSE)," ")</f>
        <v xml:space="preserve"> </v>
      </c>
      <c r="G27" s="57"/>
      <c r="H27" s="159"/>
      <c r="I27" s="159"/>
      <c r="J27" s="160">
        <f>Tableau4[[#This Row],[Ateliers]]+Tableau4[[#This Row],[Points]]</f>
        <v>0</v>
      </c>
      <c r="K27" s="42" t="s">
        <v>13</v>
      </c>
      <c r="L27" s="42">
        <f t="shared" si="0"/>
        <v>0</v>
      </c>
      <c r="M27" s="43">
        <f t="shared" si="1"/>
        <v>1</v>
      </c>
      <c r="N27" s="43" t="str">
        <f t="shared" si="2"/>
        <v xml:space="preserve"> </v>
      </c>
      <c r="O27" s="44">
        <f t="shared" si="3"/>
        <v>0</v>
      </c>
      <c r="P27" s="44" t="str">
        <f t="shared" si="4"/>
        <v xml:space="preserve"> </v>
      </c>
      <c r="Q27" s="2">
        <f t="shared" si="5"/>
        <v>0</v>
      </c>
    </row>
    <row r="28" spans="1:17">
      <c r="A28" s="54" t="str">
        <f>IFERROR(VLOOKUP(Tableau4[[#This Row],[Nom Prénom]],Tableau[[Nom Prénom]:[Age]],4,FALSE)," ")</f>
        <v xml:space="preserve"> </v>
      </c>
      <c r="B28" s="55"/>
      <c r="C28" s="54" t="str">
        <f>IFERROR(VLOOKUP(B28,Tableau[[Nom Prénom]:[Age]],2,FALSE)," ")</f>
        <v xml:space="preserve"> </v>
      </c>
      <c r="D28" s="54" t="str">
        <f>IFERROR(VLOOKUP(B28,Tableau[[Nom Prénom]:[Age]],3,FALSE)," ")</f>
        <v xml:space="preserve"> </v>
      </c>
      <c r="E28" s="61" t="s">
        <v>20</v>
      </c>
      <c r="F28" s="56" t="str">
        <f>IFERROR(VLOOKUP(B28,Tableau[[Nom Prénom]:[Age]],5,FALSE)," ")</f>
        <v xml:space="preserve"> </v>
      </c>
      <c r="G28" s="57"/>
      <c r="H28" s="243"/>
      <c r="I28" s="159"/>
      <c r="J28" s="160">
        <f>Tableau4[[#This Row],[Ateliers]]+Tableau4[[#This Row],[Points]]</f>
        <v>0</v>
      </c>
      <c r="K28" s="42" t="s">
        <v>7</v>
      </c>
      <c r="L28" s="45" t="str">
        <f t="shared" ref="L28:L30" si="6">IF(IF(K28="9 TE",1,0)=1,SUM(H28:I28)," ")</f>
        <v xml:space="preserve"> </v>
      </c>
      <c r="M28" s="43">
        <f t="shared" ref="M28:M30" si="7">IFERROR((RANK(IF(IF(K28="9 TE",1,0)=1,H28," "),L:L,0)),0)</f>
        <v>0</v>
      </c>
      <c r="N28" s="43">
        <f t="shared" ref="N28:N30" si="8">IF(IF(K28="9 TD",1,0)=1,SUM(H28:I28)," ")</f>
        <v>0</v>
      </c>
      <c r="O28" s="44">
        <f t="shared" ref="O28:O30" si="9">IFERROR((RANK(IF(IF(K28="9 TD",1,0)=1,H28," "),N:N,0)),0)</f>
        <v>1</v>
      </c>
      <c r="P28" s="46" t="str">
        <f t="shared" ref="P28:P30" si="10">IF(IF(K28="18 T",1,0)=1,H28," ")</f>
        <v xml:space="preserve"> </v>
      </c>
      <c r="Q28" s="2">
        <f t="shared" ref="Q28:Q30" si="11">IFERROR((RANK(IF(IF(K28="18 T",1,0)=1,H28," "),P:P,0)),0)</f>
        <v>0</v>
      </c>
    </row>
    <row r="29" spans="1:17">
      <c r="A29" s="54" t="str">
        <f>IFERROR(VLOOKUP(Tableau4[[#This Row],[Nom Prénom]],Tableau[[Nom Prénom]:[Age]],4,FALSE)," ")</f>
        <v xml:space="preserve"> </v>
      </c>
      <c r="B29" s="55"/>
      <c r="C29" s="54" t="str">
        <f>IFERROR(VLOOKUP(B29,Tableau[[Nom Prénom]:[Age]],2,FALSE)," ")</f>
        <v xml:space="preserve"> </v>
      </c>
      <c r="D29" s="54" t="str">
        <f>IFERROR(VLOOKUP(B29,Tableau[[Nom Prénom]:[Age]],3,FALSE)," ")</f>
        <v xml:space="preserve"> </v>
      </c>
      <c r="E29" s="61" t="s">
        <v>164</v>
      </c>
      <c r="F29" s="56" t="str">
        <f>IFERROR(VLOOKUP(B29,Tableau[[Nom Prénom]:[Age]],5,FALSE)," ")</f>
        <v xml:space="preserve"> </v>
      </c>
      <c r="G29" s="162"/>
      <c r="H29" s="243"/>
      <c r="I29" s="159"/>
      <c r="J29" s="160">
        <f>Tableau4[[#This Row],[Ateliers]]+Tableau4[[#This Row],[Points]]</f>
        <v>0</v>
      </c>
      <c r="K29" s="42" t="s">
        <v>7</v>
      </c>
      <c r="L29" s="42" t="str">
        <f t="shared" si="6"/>
        <v xml:space="preserve"> </v>
      </c>
      <c r="M29" s="43">
        <f t="shared" si="7"/>
        <v>0</v>
      </c>
      <c r="N29" s="43">
        <f t="shared" si="8"/>
        <v>0</v>
      </c>
      <c r="O29" s="44">
        <f t="shared" si="9"/>
        <v>1</v>
      </c>
      <c r="P29" s="44" t="str">
        <f t="shared" si="10"/>
        <v xml:space="preserve"> </v>
      </c>
      <c r="Q29" s="2">
        <f t="shared" si="11"/>
        <v>0</v>
      </c>
    </row>
    <row r="30" spans="1:17">
      <c r="A30" s="54" t="str">
        <f>IFERROR(VLOOKUP(Tableau4[[#This Row],[Nom Prénom]],Tableau[[Nom Prénom]:[Age]],4,FALSE)," ")</f>
        <v xml:space="preserve"> </v>
      </c>
      <c r="B30" s="55"/>
      <c r="C30" s="54" t="str">
        <f>IFERROR(VLOOKUP(B30,Tableau[[Nom Prénom]:[Age]],2,FALSE)," ")</f>
        <v xml:space="preserve"> </v>
      </c>
      <c r="D30" s="54" t="str">
        <f>IFERROR(VLOOKUP(B30,Tableau[[Nom Prénom]:[Age]],3,FALSE)," ")</f>
        <v xml:space="preserve"> </v>
      </c>
      <c r="E30" s="63" t="s">
        <v>164</v>
      </c>
      <c r="F30" s="56" t="str">
        <f>IFERROR(VLOOKUP(B30,Tableau[[Nom Prénom]:[Age]],5,FALSE)," ")</f>
        <v xml:space="preserve"> </v>
      </c>
      <c r="G30" s="162"/>
      <c r="H30" s="243"/>
      <c r="I30" s="159"/>
      <c r="J30" s="160">
        <f>Tableau4[[#This Row],[Ateliers]]+Tableau4[[#This Row],[Points]]</f>
        <v>0</v>
      </c>
      <c r="K30" s="42" t="s">
        <v>7</v>
      </c>
      <c r="L30" s="42" t="str">
        <f t="shared" si="6"/>
        <v xml:space="preserve"> </v>
      </c>
      <c r="M30" s="43">
        <f t="shared" si="7"/>
        <v>0</v>
      </c>
      <c r="N30" s="43">
        <f t="shared" si="8"/>
        <v>0</v>
      </c>
      <c r="O30" s="44">
        <f t="shared" si="9"/>
        <v>1</v>
      </c>
      <c r="P30" s="44" t="str">
        <f t="shared" si="10"/>
        <v xml:space="preserve"> </v>
      </c>
      <c r="Q30" s="2">
        <f t="shared" si="11"/>
        <v>0</v>
      </c>
    </row>
    <row r="31" spans="1:17">
      <c r="A31" s="54" t="str">
        <f>IFERROR(VLOOKUP(Tableau4[[#This Row],[Nom Prénom]],Tableau[[Nom Prénom]:[Age]],4,FALSE)," ")</f>
        <v xml:space="preserve"> </v>
      </c>
      <c r="B31" s="55"/>
      <c r="C31" s="54" t="str">
        <f>IFERROR(VLOOKUP(B31,Tableau[[Nom Prénom]:[Age]],2,FALSE)," ")</f>
        <v xml:space="preserve"> </v>
      </c>
      <c r="D31" s="54" t="str">
        <f>IFERROR(VLOOKUP(B31,Tableau[[Nom Prénom]:[Age]],3,FALSE)," ")</f>
        <v xml:space="preserve"> </v>
      </c>
      <c r="E31" s="59" t="s">
        <v>164</v>
      </c>
      <c r="F31" s="56" t="str">
        <f>IFERROR(VLOOKUP(B31,Tableau[[Nom Prénom]:[Age]],5,FALSE)," ")</f>
        <v xml:space="preserve"> </v>
      </c>
      <c r="G31" s="163"/>
      <c r="H31" s="243"/>
      <c r="I31" s="159"/>
      <c r="J31" s="160">
        <f>Tableau4[[#This Row],[Ateliers]]+Tableau4[[#This Row],[Points]]</f>
        <v>0</v>
      </c>
      <c r="K31" s="42" t="s">
        <v>17</v>
      </c>
      <c r="L31" s="45" t="str">
        <f t="shared" ref="L31:L67" si="12">IF(IF(K31="9 TE",1,0)=1,SUM(H31:I31)," ")</f>
        <v xml:space="preserve"> </v>
      </c>
      <c r="M31" s="43">
        <f t="shared" ref="M31:M67" si="13">IFERROR((RANK(IF(IF(K31="9 TE",1,0)=1,H31," "),L:L,0)),0)</f>
        <v>0</v>
      </c>
      <c r="N31" s="43" t="str">
        <f t="shared" ref="N31:N67" si="14">IF(IF(K31="9 TD",1,0)=1,SUM(H31:I31)," ")</f>
        <v xml:space="preserve"> </v>
      </c>
      <c r="O31" s="44">
        <f t="shared" ref="O31:O67" si="15">IFERROR((RANK(IF(IF(K31="9 TD",1,0)=1,H31," "),N:N,0)),0)</f>
        <v>0</v>
      </c>
      <c r="P31" s="46">
        <f t="shared" ref="P31:P67" si="16">IF(IF(K31="18 T",1,0)=1,H31," ")</f>
        <v>0</v>
      </c>
      <c r="Q31" s="2">
        <f t="shared" ref="Q31:Q67" si="17">IFERROR((RANK(IF(IF(K31="18 T",1,0)=1,H31," "),P:P,0)),0)</f>
        <v>1</v>
      </c>
    </row>
    <row r="32" spans="1:17">
      <c r="A32" s="54" t="str">
        <f>IFERROR(VLOOKUP(Tableau4[[#This Row],[Nom Prénom]],Tableau[[Nom Prénom]:[Age]],4,FALSE)," ")</f>
        <v xml:space="preserve"> </v>
      </c>
      <c r="B32" s="55"/>
      <c r="C32" s="54" t="str">
        <f>IFERROR(VLOOKUP(B32,Tableau[[Nom Prénom]:[Age]],2,FALSE)," ")</f>
        <v xml:space="preserve"> </v>
      </c>
      <c r="D32" s="54" t="str">
        <f>IFERROR(VLOOKUP(B32,Tableau[[Nom Prénom]:[Age]],3,FALSE)," ")</f>
        <v xml:space="preserve"> </v>
      </c>
      <c r="E32" s="59" t="s">
        <v>164</v>
      </c>
      <c r="F32" s="56" t="str">
        <f>IFERROR(VLOOKUP(B32,Tableau[[Nom Prénom]:[Age]],5,FALSE)," ")</f>
        <v xml:space="preserve"> </v>
      </c>
      <c r="G32" s="163"/>
      <c r="H32" s="243"/>
      <c r="I32" s="159"/>
      <c r="J32" s="160">
        <f>Tableau4[[#This Row],[Ateliers]]+Tableau4[[#This Row],[Points]]</f>
        <v>0</v>
      </c>
      <c r="K32" s="42" t="s">
        <v>17</v>
      </c>
      <c r="L32" s="45" t="str">
        <f t="shared" si="12"/>
        <v xml:space="preserve"> </v>
      </c>
      <c r="M32" s="43">
        <f t="shared" si="13"/>
        <v>0</v>
      </c>
      <c r="N32" s="43" t="str">
        <f t="shared" si="14"/>
        <v xml:space="preserve"> </v>
      </c>
      <c r="O32" s="44">
        <f t="shared" si="15"/>
        <v>0</v>
      </c>
      <c r="P32" s="46">
        <f t="shared" si="16"/>
        <v>0</v>
      </c>
      <c r="Q32" s="2">
        <f t="shared" si="17"/>
        <v>1</v>
      </c>
    </row>
    <row r="33" spans="1:17">
      <c r="A33" s="54" t="str">
        <f>IFERROR(VLOOKUP(Tableau4[[#This Row],[Nom Prénom]],Tableau[[Nom Prénom]:[Age]],4,FALSE)," ")</f>
        <v xml:space="preserve"> </v>
      </c>
      <c r="B33" s="55"/>
      <c r="C33" s="54" t="str">
        <f>IFERROR(VLOOKUP(B33,Tableau[[Nom Prénom]:[Age]],2,FALSE)," ")</f>
        <v xml:space="preserve"> </v>
      </c>
      <c r="D33" s="54" t="str">
        <f>IFERROR(VLOOKUP(B33,Tableau[[Nom Prénom]:[Age]],3,FALSE)," ")</f>
        <v xml:space="preserve"> </v>
      </c>
      <c r="E33" s="63" t="s">
        <v>164</v>
      </c>
      <c r="F33" s="56" t="str">
        <f>IFERROR(VLOOKUP(B33,Tableau[[Nom Prénom]:[Age]],5,FALSE)," ")</f>
        <v xml:space="preserve"> </v>
      </c>
      <c r="G33" s="162"/>
      <c r="H33" s="243"/>
      <c r="I33" s="159"/>
      <c r="J33" s="160">
        <f>Tableau4[[#This Row],[Ateliers]]+Tableau4[[#This Row],[Points]]</f>
        <v>0</v>
      </c>
      <c r="K33" s="42" t="s">
        <v>17</v>
      </c>
      <c r="L33" s="45" t="str">
        <f t="shared" si="12"/>
        <v xml:space="preserve"> </v>
      </c>
      <c r="M33" s="43">
        <f t="shared" si="13"/>
        <v>0</v>
      </c>
      <c r="N33" s="43" t="str">
        <f t="shared" si="14"/>
        <v xml:space="preserve"> </v>
      </c>
      <c r="O33" s="44">
        <f t="shared" si="15"/>
        <v>0</v>
      </c>
      <c r="P33" s="46">
        <f t="shared" si="16"/>
        <v>0</v>
      </c>
      <c r="Q33" s="2">
        <f t="shared" si="17"/>
        <v>1</v>
      </c>
    </row>
    <row r="34" spans="1:17">
      <c r="A34" s="54" t="str">
        <f>IFERROR(VLOOKUP(Tableau4[[#This Row],[Nom Prénom]],Tableau[[Nom Prénom]:[Age]],4,FALSE)," ")</f>
        <v xml:space="preserve"> </v>
      </c>
      <c r="B34" s="55"/>
      <c r="C34" s="54" t="str">
        <f>IFERROR(VLOOKUP(B34,Tableau[[Nom Prénom]:[Age]],2,FALSE)," ")</f>
        <v xml:space="preserve"> </v>
      </c>
      <c r="D34" s="54" t="str">
        <f>IFERROR(VLOOKUP(B34,Tableau[[Nom Prénom]:[Age]],3,FALSE)," ")</f>
        <v xml:space="preserve"> </v>
      </c>
      <c r="E34" s="59" t="s">
        <v>167</v>
      </c>
      <c r="F34" s="56" t="str">
        <f>IFERROR(VLOOKUP(B34,Tableau[[Nom Prénom]:[Age]],5,FALSE)," ")</f>
        <v xml:space="preserve"> </v>
      </c>
      <c r="G34" s="162"/>
      <c r="H34" s="243"/>
      <c r="I34" s="159"/>
      <c r="J34" s="160">
        <f>Tableau4[[#This Row],[Ateliers]]+Tableau4[[#This Row],[Points]]</f>
        <v>0</v>
      </c>
      <c r="K34" s="42" t="s">
        <v>17</v>
      </c>
      <c r="L34" s="45" t="str">
        <f t="shared" si="12"/>
        <v xml:space="preserve"> </v>
      </c>
      <c r="M34" s="43">
        <f t="shared" si="13"/>
        <v>0</v>
      </c>
      <c r="N34" s="43" t="str">
        <f t="shared" si="14"/>
        <v xml:space="preserve"> </v>
      </c>
      <c r="O34" s="44">
        <f t="shared" si="15"/>
        <v>0</v>
      </c>
      <c r="P34" s="46">
        <f t="shared" si="16"/>
        <v>0</v>
      </c>
      <c r="Q34" s="2">
        <f t="shared" si="17"/>
        <v>1</v>
      </c>
    </row>
    <row r="35" spans="1:17">
      <c r="A35" s="54" t="str">
        <f>IFERROR(VLOOKUP(Tableau4[[#This Row],[Nom Prénom]],Tableau[[Nom Prénom]:[Age]],4,FALSE)," ")</f>
        <v xml:space="preserve"> </v>
      </c>
      <c r="B35" s="55"/>
      <c r="C35" s="54" t="str">
        <f>IFERROR(VLOOKUP(B35,Tableau[[Nom Prénom]:[Age]],2,FALSE)," ")</f>
        <v xml:space="preserve"> </v>
      </c>
      <c r="D35" s="54" t="str">
        <f>IFERROR(VLOOKUP(B35,Tableau[[Nom Prénom]:[Age]],3,FALSE)," ")</f>
        <v xml:space="preserve"> </v>
      </c>
      <c r="E35" s="61" t="s">
        <v>166</v>
      </c>
      <c r="F35" s="56" t="str">
        <f>IFERROR(VLOOKUP(B35,Tableau[[Nom Prénom]:[Age]],5,FALSE)," ")</f>
        <v xml:space="preserve"> </v>
      </c>
      <c r="G35" s="57"/>
      <c r="H35" s="243"/>
      <c r="I35" s="159"/>
      <c r="J35" s="160">
        <f>Tableau4[[#This Row],[Ateliers]]+Tableau4[[#This Row],[Points]]</f>
        <v>0</v>
      </c>
      <c r="K35" s="42" t="s">
        <v>17</v>
      </c>
      <c r="L35" s="45" t="str">
        <f t="shared" si="12"/>
        <v xml:space="preserve"> </v>
      </c>
      <c r="M35" s="43">
        <f t="shared" si="13"/>
        <v>0</v>
      </c>
      <c r="N35" s="43" t="str">
        <f t="shared" si="14"/>
        <v xml:space="preserve"> </v>
      </c>
      <c r="O35" s="44">
        <f t="shared" si="15"/>
        <v>0</v>
      </c>
      <c r="P35" s="46">
        <f t="shared" si="16"/>
        <v>0</v>
      </c>
      <c r="Q35" s="2">
        <f t="shared" si="17"/>
        <v>1</v>
      </c>
    </row>
    <row r="36" spans="1:17">
      <c r="A36" s="54" t="str">
        <f>IFERROR(VLOOKUP(Tableau4[[#This Row],[Nom Prénom]],Tableau[[Nom Prénom]:[Age]],4,FALSE)," ")</f>
        <v xml:space="preserve"> </v>
      </c>
      <c r="B36" s="55"/>
      <c r="C36" s="54" t="str">
        <f>IFERROR(VLOOKUP(B36,Tableau[[Nom Prénom]:[Age]],2,FALSE)," ")</f>
        <v xml:space="preserve"> </v>
      </c>
      <c r="D36" s="54" t="str">
        <f>IFERROR(VLOOKUP(B36,Tableau[[Nom Prénom]:[Age]],3,FALSE)," ")</f>
        <v xml:space="preserve"> </v>
      </c>
      <c r="E36" s="61" t="s">
        <v>20</v>
      </c>
      <c r="F36" s="56" t="str">
        <f>IFERROR(VLOOKUP(B36,Tableau[[Nom Prénom]:[Age]],5,FALSE)," ")</f>
        <v xml:space="preserve"> </v>
      </c>
      <c r="G36" s="162"/>
      <c r="H36" s="243"/>
      <c r="I36" s="159"/>
      <c r="J36" s="160">
        <f>Tableau4[[#This Row],[Ateliers]]+Tableau4[[#This Row],[Points]]</f>
        <v>0</v>
      </c>
      <c r="K36" s="42" t="s">
        <v>17</v>
      </c>
      <c r="L36" s="45" t="str">
        <f t="shared" si="12"/>
        <v xml:space="preserve"> </v>
      </c>
      <c r="M36" s="43">
        <f t="shared" si="13"/>
        <v>0</v>
      </c>
      <c r="N36" s="43" t="str">
        <f t="shared" si="14"/>
        <v xml:space="preserve"> </v>
      </c>
      <c r="O36" s="44">
        <f t="shared" si="15"/>
        <v>0</v>
      </c>
      <c r="P36" s="46">
        <f t="shared" si="16"/>
        <v>0</v>
      </c>
      <c r="Q36" s="2">
        <f t="shared" si="17"/>
        <v>1</v>
      </c>
    </row>
    <row r="37" spans="1:17">
      <c r="A37" s="54" t="str">
        <f>IFERROR(VLOOKUP(Tableau4[[#This Row],[Nom Prénom]],Tableau[[Nom Prénom]:[Age]],4,FALSE)," ")</f>
        <v xml:space="preserve"> </v>
      </c>
      <c r="B37" s="55"/>
      <c r="C37" s="54" t="str">
        <f>IFERROR(VLOOKUP(B37,Tableau[[Nom Prénom]:[Age]],2,FALSE)," ")</f>
        <v xml:space="preserve"> </v>
      </c>
      <c r="D37" s="54" t="str">
        <f>IFERROR(VLOOKUP(B37,Tableau[[Nom Prénom]:[Age]],3,FALSE)," ")</f>
        <v xml:space="preserve"> </v>
      </c>
      <c r="E37" s="63" t="s">
        <v>167</v>
      </c>
      <c r="F37" s="56" t="str">
        <f>IFERROR(VLOOKUP(B37,Tableau[[Nom Prénom]:[Age]],5,FALSE)," ")</f>
        <v xml:space="preserve"> </v>
      </c>
      <c r="G37" s="64"/>
      <c r="H37" s="243"/>
      <c r="I37" s="159"/>
      <c r="J37" s="160">
        <f>Tableau4[[#This Row],[Ateliers]]+Tableau4[[#This Row],[Points]]</f>
        <v>0</v>
      </c>
      <c r="K37" s="42" t="s">
        <v>17</v>
      </c>
      <c r="L37" s="45" t="str">
        <f t="shared" si="12"/>
        <v xml:space="preserve"> </v>
      </c>
      <c r="M37" s="43">
        <f t="shared" si="13"/>
        <v>0</v>
      </c>
      <c r="N37" s="43" t="str">
        <f t="shared" si="14"/>
        <v xml:space="preserve"> </v>
      </c>
      <c r="O37" s="44">
        <f t="shared" si="15"/>
        <v>0</v>
      </c>
      <c r="P37" s="46">
        <f t="shared" si="16"/>
        <v>0</v>
      </c>
      <c r="Q37" s="2">
        <f t="shared" si="17"/>
        <v>1</v>
      </c>
    </row>
    <row r="38" spans="1:17">
      <c r="A38" s="54" t="str">
        <f>IFERROR(VLOOKUP(Tableau4[[#This Row],[Nom Prénom]],Tableau[[Nom Prénom]:[Age]],4,FALSE)," ")</f>
        <v xml:space="preserve"> </v>
      </c>
      <c r="B38" s="55"/>
      <c r="C38" s="54" t="str">
        <f>IFERROR(VLOOKUP(B38,Tableau[[Nom Prénom]:[Age]],2,FALSE)," ")</f>
        <v xml:space="preserve"> </v>
      </c>
      <c r="D38" s="54" t="str">
        <f>IFERROR(VLOOKUP(B38,Tableau[[Nom Prénom]:[Age]],3,FALSE)," ")</f>
        <v xml:space="preserve"> </v>
      </c>
      <c r="E38" s="59" t="s">
        <v>20</v>
      </c>
      <c r="F38" s="56" t="str">
        <f>IFERROR(VLOOKUP(B38,Tableau[[Nom Prénom]:[Age]],5,FALSE)," ")</f>
        <v xml:space="preserve"> </v>
      </c>
      <c r="G38" s="163"/>
      <c r="H38" s="243"/>
      <c r="I38" s="159"/>
      <c r="J38" s="160">
        <f>Tableau4[[#This Row],[Ateliers]]+Tableau4[[#This Row],[Points]]</f>
        <v>0</v>
      </c>
      <c r="K38" s="42" t="s">
        <v>17</v>
      </c>
      <c r="L38" s="45" t="str">
        <f t="shared" si="12"/>
        <v xml:space="preserve"> </v>
      </c>
      <c r="M38" s="43">
        <f t="shared" si="13"/>
        <v>0</v>
      </c>
      <c r="N38" s="43" t="str">
        <f t="shared" si="14"/>
        <v xml:space="preserve"> </v>
      </c>
      <c r="O38" s="44">
        <f t="shared" si="15"/>
        <v>0</v>
      </c>
      <c r="P38" s="46">
        <f t="shared" si="16"/>
        <v>0</v>
      </c>
      <c r="Q38" s="2">
        <f t="shared" si="17"/>
        <v>1</v>
      </c>
    </row>
    <row r="39" spans="1:17">
      <c r="A39" s="54" t="str">
        <f>IFERROR(VLOOKUP(Tableau4[[#This Row],[Nom Prénom]],Tableau[[Nom Prénom]:[Age]],4,FALSE)," ")</f>
        <v xml:space="preserve"> </v>
      </c>
      <c r="B39" s="55"/>
      <c r="C39" s="54" t="str">
        <f>IFERROR(VLOOKUP(B39,Tableau[[Nom Prénom]:[Age]],2,FALSE)," ")</f>
        <v xml:space="preserve"> </v>
      </c>
      <c r="D39" s="54" t="str">
        <f>IFERROR(VLOOKUP(B39,Tableau[[Nom Prénom]:[Age]],3,FALSE)," ")</f>
        <v xml:space="preserve"> </v>
      </c>
      <c r="E39" s="63" t="s">
        <v>20</v>
      </c>
      <c r="F39" s="56" t="str">
        <f>IFERROR(VLOOKUP(B39,Tableau[[Nom Prénom]:[Age]],5,FALSE)," ")</f>
        <v xml:space="preserve"> </v>
      </c>
      <c r="G39" s="163"/>
      <c r="H39" s="243"/>
      <c r="I39" s="159"/>
      <c r="J39" s="160">
        <f>Tableau4[[#This Row],[Ateliers]]+Tableau4[[#This Row],[Points]]</f>
        <v>0</v>
      </c>
      <c r="K39" s="42" t="s">
        <v>17</v>
      </c>
      <c r="L39" s="45" t="str">
        <f t="shared" si="12"/>
        <v xml:space="preserve"> </v>
      </c>
      <c r="M39" s="43">
        <f t="shared" si="13"/>
        <v>0</v>
      </c>
      <c r="N39" s="43" t="str">
        <f t="shared" si="14"/>
        <v xml:space="preserve"> </v>
      </c>
      <c r="O39" s="44">
        <f t="shared" si="15"/>
        <v>0</v>
      </c>
      <c r="P39" s="46">
        <f t="shared" si="16"/>
        <v>0</v>
      </c>
      <c r="Q39" s="2">
        <f t="shared" si="17"/>
        <v>1</v>
      </c>
    </row>
    <row r="40" spans="1:17">
      <c r="A40" s="54" t="str">
        <f>IFERROR(VLOOKUP(Tableau4[[#This Row],[Nom Prénom]],Tableau[[Nom Prénom]:[Age]],4,FALSE)," ")</f>
        <v xml:space="preserve"> </v>
      </c>
      <c r="B40" s="55"/>
      <c r="C40" s="54" t="str">
        <f>IFERROR(VLOOKUP(B40,Tableau[[Nom Prénom]:[Age]],2,FALSE)," ")</f>
        <v xml:space="preserve"> </v>
      </c>
      <c r="D40" s="54" t="str">
        <f>IFERROR(VLOOKUP(B40,Tableau[[Nom Prénom]:[Age]],3,FALSE)," ")</f>
        <v xml:space="preserve"> </v>
      </c>
      <c r="E40" s="59" t="s">
        <v>167</v>
      </c>
      <c r="F40" s="56" t="str">
        <f>IFERROR(VLOOKUP(B40,Tableau[[Nom Prénom]:[Age]],5,FALSE)," ")</f>
        <v xml:space="preserve"> </v>
      </c>
      <c r="G40" s="163"/>
      <c r="H40" s="243"/>
      <c r="I40" s="159"/>
      <c r="J40" s="160">
        <f>Tableau4[[#This Row],[Ateliers]]+Tableau4[[#This Row],[Points]]</f>
        <v>0</v>
      </c>
      <c r="K40" s="42" t="s">
        <v>17</v>
      </c>
      <c r="L40" s="42" t="str">
        <f t="shared" si="12"/>
        <v xml:space="preserve"> </v>
      </c>
      <c r="M40" s="43">
        <f t="shared" si="13"/>
        <v>0</v>
      </c>
      <c r="N40" s="43" t="str">
        <f t="shared" si="14"/>
        <v xml:space="preserve"> </v>
      </c>
      <c r="O40" s="44">
        <f t="shared" si="15"/>
        <v>0</v>
      </c>
      <c r="P40" s="44">
        <f t="shared" si="16"/>
        <v>0</v>
      </c>
      <c r="Q40" s="2">
        <f t="shared" si="17"/>
        <v>1</v>
      </c>
    </row>
    <row r="41" spans="1:17">
      <c r="A41" s="54" t="str">
        <f>IFERROR(VLOOKUP(Tableau4[[#This Row],[Nom Prénom]],Tableau[[Nom Prénom]:[Age]],4,FALSE)," ")</f>
        <v xml:space="preserve"> </v>
      </c>
      <c r="B41" s="55"/>
      <c r="C41" s="54" t="str">
        <f>IFERROR(VLOOKUP(B41,Tableau[[Nom Prénom]:[Age]],2,FALSE)," ")</f>
        <v xml:space="preserve"> </v>
      </c>
      <c r="D41" s="54" t="str">
        <f>IFERROR(VLOOKUP(B41,Tableau[[Nom Prénom]:[Age]],3,FALSE)," ")</f>
        <v xml:space="preserve"> </v>
      </c>
      <c r="E41" s="63" t="s">
        <v>167</v>
      </c>
      <c r="F41" s="56" t="str">
        <f>IFERROR(VLOOKUP(B41,Tableau[[Nom Prénom]:[Age]],5,FALSE)," ")</f>
        <v xml:space="preserve"> </v>
      </c>
      <c r="G41" s="64"/>
      <c r="H41" s="243"/>
      <c r="I41" s="159"/>
      <c r="J41" s="160">
        <f>Tableau4[[#This Row],[Ateliers]]+Tableau4[[#This Row],[Points]]</f>
        <v>0</v>
      </c>
      <c r="K41" s="42" t="s">
        <v>17</v>
      </c>
      <c r="L41" s="42" t="str">
        <f t="shared" si="12"/>
        <v xml:space="preserve"> </v>
      </c>
      <c r="M41" s="43">
        <f t="shared" si="13"/>
        <v>0</v>
      </c>
      <c r="N41" s="43" t="str">
        <f t="shared" si="14"/>
        <v xml:space="preserve"> </v>
      </c>
      <c r="O41" s="44">
        <f t="shared" si="15"/>
        <v>0</v>
      </c>
      <c r="P41" s="44">
        <f t="shared" si="16"/>
        <v>0</v>
      </c>
      <c r="Q41" s="2">
        <f t="shared" si="17"/>
        <v>1</v>
      </c>
    </row>
    <row r="42" spans="1:17">
      <c r="A42" s="54" t="str">
        <f>IFERROR(VLOOKUP(Tableau4[[#This Row],[Nom Prénom]],Tableau[[Nom Prénom]:[Age]],4,FALSE)," ")</f>
        <v xml:space="preserve"> </v>
      </c>
      <c r="B42" s="55"/>
      <c r="C42" s="54" t="str">
        <f>IFERROR(VLOOKUP(B42,Tableau[[Nom Prénom]:[Age]],2,FALSE)," ")</f>
        <v xml:space="preserve"> </v>
      </c>
      <c r="D42" s="54" t="str">
        <f>IFERROR(VLOOKUP(B42,Tableau[[Nom Prénom]:[Age]],3,FALSE)," ")</f>
        <v xml:space="preserve"> </v>
      </c>
      <c r="E42" s="59" t="s">
        <v>168</v>
      </c>
      <c r="F42" s="56" t="str">
        <f>IFERROR(VLOOKUP(B42,Tableau[[Nom Prénom]:[Age]],5,FALSE)," ")</f>
        <v xml:space="preserve"> </v>
      </c>
      <c r="G42" s="57"/>
      <c r="H42" s="243"/>
      <c r="I42" s="159"/>
      <c r="J42" s="160">
        <f>Tableau4[[#This Row],[Ateliers]]+Tableau4[[#This Row],[Points]]</f>
        <v>0</v>
      </c>
      <c r="K42" s="42" t="s">
        <v>17</v>
      </c>
      <c r="L42" s="45" t="str">
        <f t="shared" si="12"/>
        <v xml:space="preserve"> </v>
      </c>
      <c r="M42" s="43">
        <f t="shared" si="13"/>
        <v>0</v>
      </c>
      <c r="N42" s="43" t="str">
        <f t="shared" si="14"/>
        <v xml:space="preserve"> </v>
      </c>
      <c r="O42" s="44">
        <f t="shared" si="15"/>
        <v>0</v>
      </c>
      <c r="P42" s="46">
        <f t="shared" si="16"/>
        <v>0</v>
      </c>
      <c r="Q42" s="2">
        <f t="shared" si="17"/>
        <v>1</v>
      </c>
    </row>
    <row r="43" spans="1:17">
      <c r="A43" s="54" t="str">
        <f>IFERROR(VLOOKUP(Tableau4[[#This Row],[Nom Prénom]],Tableau[[Nom Prénom]:[Age]],4,FALSE)," ")</f>
        <v xml:space="preserve"> </v>
      </c>
      <c r="B43" s="55"/>
      <c r="C43" s="54" t="str">
        <f>IFERROR(VLOOKUP(B43,Tableau[[Nom Prénom]:[Age]],2,FALSE)," ")</f>
        <v xml:space="preserve"> </v>
      </c>
      <c r="D43" s="54" t="str">
        <f>IFERROR(VLOOKUP(B43,Tableau[[Nom Prénom]:[Age]],3,FALSE)," ")</f>
        <v xml:space="preserve"> </v>
      </c>
      <c r="E43" s="63" t="s">
        <v>166</v>
      </c>
      <c r="F43" s="56" t="str">
        <f>IFERROR(VLOOKUP(B43,Tableau[[Nom Prénom]:[Age]],5,FALSE)," ")</f>
        <v xml:space="preserve"> </v>
      </c>
      <c r="G43" s="57"/>
      <c r="H43" s="243"/>
      <c r="I43" s="159"/>
      <c r="J43" s="160">
        <f>Tableau4[[#This Row],[Ateliers]]+Tableau4[[#This Row],[Points]]</f>
        <v>0</v>
      </c>
      <c r="K43" s="42" t="s">
        <v>17</v>
      </c>
      <c r="L43" s="42" t="str">
        <f t="shared" si="12"/>
        <v xml:space="preserve"> </v>
      </c>
      <c r="M43" s="43">
        <f t="shared" si="13"/>
        <v>0</v>
      </c>
      <c r="N43" s="43" t="str">
        <f t="shared" si="14"/>
        <v xml:space="preserve"> </v>
      </c>
      <c r="O43" s="44">
        <f t="shared" si="15"/>
        <v>0</v>
      </c>
      <c r="P43" s="44">
        <f t="shared" si="16"/>
        <v>0</v>
      </c>
      <c r="Q43" s="2">
        <f t="shared" si="17"/>
        <v>1</v>
      </c>
    </row>
    <row r="44" spans="1:17">
      <c r="A44" s="54" t="str">
        <f>IFERROR(VLOOKUP(Tableau4[[#This Row],[Nom Prénom]],Tableau[[Nom Prénom]:[Age]],4,FALSE)," ")</f>
        <v xml:space="preserve"> </v>
      </c>
      <c r="B44" s="55"/>
      <c r="C44" s="54" t="str">
        <f>IFERROR(VLOOKUP(B44,Tableau[[Nom Prénom]:[Age]],2,FALSE)," ")</f>
        <v xml:space="preserve"> </v>
      </c>
      <c r="D44" s="54" t="str">
        <f>IFERROR(VLOOKUP(B44,Tableau[[Nom Prénom]:[Age]],3,FALSE)," ")</f>
        <v xml:space="preserve"> </v>
      </c>
      <c r="E44" s="59" t="s">
        <v>167</v>
      </c>
      <c r="F44" s="56" t="str">
        <f>IFERROR(VLOOKUP(B44,Tableau[[Nom Prénom]:[Age]],5,FALSE)," ")</f>
        <v xml:space="preserve"> </v>
      </c>
      <c r="G44" s="64"/>
      <c r="H44" s="243"/>
      <c r="I44" s="159"/>
      <c r="J44" s="160">
        <f>Tableau4[[#This Row],[Ateliers]]+Tableau4[[#This Row],[Points]]</f>
        <v>0</v>
      </c>
      <c r="K44" s="42" t="s">
        <v>17</v>
      </c>
      <c r="L44" s="45" t="str">
        <f t="shared" si="12"/>
        <v xml:space="preserve"> </v>
      </c>
      <c r="M44" s="43">
        <f t="shared" si="13"/>
        <v>0</v>
      </c>
      <c r="N44" s="43" t="str">
        <f t="shared" si="14"/>
        <v xml:space="preserve"> </v>
      </c>
      <c r="O44" s="44">
        <f t="shared" si="15"/>
        <v>0</v>
      </c>
      <c r="P44" s="46">
        <f t="shared" si="16"/>
        <v>0</v>
      </c>
      <c r="Q44" s="2">
        <f t="shared" si="17"/>
        <v>1</v>
      </c>
    </row>
    <row r="45" spans="1:17">
      <c r="A45" s="54" t="str">
        <f>IFERROR(VLOOKUP(Tableau4[[#This Row],[Nom Prénom]],Tableau[[Nom Prénom]:[Age]],4,FALSE)," ")</f>
        <v xml:space="preserve"> </v>
      </c>
      <c r="B45" s="55"/>
      <c r="C45" s="54" t="str">
        <f>IFERROR(VLOOKUP(B45,Tableau[[Nom Prénom]:[Age]],2,FALSE)," ")</f>
        <v xml:space="preserve"> </v>
      </c>
      <c r="D45" s="54" t="str">
        <f>IFERROR(VLOOKUP(B45,Tableau[[Nom Prénom]:[Age]],3,FALSE)," ")</f>
        <v xml:space="preserve"> </v>
      </c>
      <c r="E45" s="63" t="s">
        <v>20</v>
      </c>
      <c r="F45" s="56" t="str">
        <f>IFERROR(VLOOKUP(B45,Tableau[[Nom Prénom]:[Age]],5,FALSE)," ")</f>
        <v xml:space="preserve"> </v>
      </c>
      <c r="G45" s="162"/>
      <c r="H45" s="243"/>
      <c r="I45" s="159"/>
      <c r="J45" s="160">
        <f>Tableau4[[#This Row],[Ateliers]]+Tableau4[[#This Row],[Points]]</f>
        <v>0</v>
      </c>
      <c r="K45" s="42" t="s">
        <v>17</v>
      </c>
      <c r="L45" s="45" t="str">
        <f t="shared" si="12"/>
        <v xml:space="preserve"> </v>
      </c>
      <c r="M45" s="43">
        <f t="shared" si="13"/>
        <v>0</v>
      </c>
      <c r="N45" s="43" t="str">
        <f t="shared" si="14"/>
        <v xml:space="preserve"> </v>
      </c>
      <c r="O45" s="44">
        <f t="shared" si="15"/>
        <v>0</v>
      </c>
      <c r="P45" s="46">
        <f t="shared" si="16"/>
        <v>0</v>
      </c>
      <c r="Q45" s="2">
        <f t="shared" si="17"/>
        <v>1</v>
      </c>
    </row>
    <row r="46" spans="1:17">
      <c r="A46" s="54" t="str">
        <f>IFERROR(VLOOKUP(Tableau4[[#This Row],[Nom Prénom]],Tableau[[Nom Prénom]:[Age]],4,FALSE)," ")</f>
        <v xml:space="preserve"> </v>
      </c>
      <c r="B46" s="55"/>
      <c r="C46" s="54" t="str">
        <f>IFERROR(VLOOKUP(B46,Tableau[[Nom Prénom]:[Age]],2,FALSE)," ")</f>
        <v xml:space="preserve"> </v>
      </c>
      <c r="D46" s="54" t="str">
        <f>IFERROR(VLOOKUP(B46,Tableau[[Nom Prénom]:[Age]],3,FALSE)," ")</f>
        <v xml:space="preserve"> </v>
      </c>
      <c r="E46" s="63" t="s">
        <v>167</v>
      </c>
      <c r="F46" s="56" t="str">
        <f>IFERROR(VLOOKUP(B46,Tableau[[Nom Prénom]:[Age]],5,FALSE)," ")</f>
        <v xml:space="preserve"> </v>
      </c>
      <c r="G46" s="163"/>
      <c r="H46" s="243"/>
      <c r="I46" s="159"/>
      <c r="J46" s="160">
        <f>Tableau4[[#This Row],[Ateliers]]+Tableau4[[#This Row],[Points]]</f>
        <v>0</v>
      </c>
      <c r="K46" s="42" t="s">
        <v>17</v>
      </c>
      <c r="L46" s="45" t="str">
        <f t="shared" si="12"/>
        <v xml:space="preserve"> </v>
      </c>
      <c r="M46" s="43">
        <f t="shared" si="13"/>
        <v>0</v>
      </c>
      <c r="N46" s="43" t="str">
        <f t="shared" si="14"/>
        <v xml:space="preserve"> </v>
      </c>
      <c r="O46" s="44">
        <f t="shared" si="15"/>
        <v>0</v>
      </c>
      <c r="P46" s="46">
        <f t="shared" si="16"/>
        <v>0</v>
      </c>
      <c r="Q46" s="2">
        <f t="shared" si="17"/>
        <v>1</v>
      </c>
    </row>
    <row r="47" spans="1:17">
      <c r="A47" s="54" t="str">
        <f>IFERROR(VLOOKUP(Tableau4[[#This Row],[Nom Prénom]],Tableau[[Nom Prénom]:[Age]],4,FALSE)," ")</f>
        <v xml:space="preserve"> </v>
      </c>
      <c r="B47" s="55"/>
      <c r="C47" s="54" t="str">
        <f>IFERROR(VLOOKUP(B47,Tableau[[Nom Prénom]:[Age]],2,FALSE)," ")</f>
        <v xml:space="preserve"> </v>
      </c>
      <c r="D47" s="54" t="str">
        <f>IFERROR(VLOOKUP(B47,Tableau[[Nom Prénom]:[Age]],3,FALSE)," ")</f>
        <v xml:space="preserve"> </v>
      </c>
      <c r="E47" s="61" t="s">
        <v>168</v>
      </c>
      <c r="F47" s="56" t="str">
        <f>IFERROR(VLOOKUP(B47,Tableau[[Nom Prénom]:[Age]],5,FALSE)," ")</f>
        <v xml:space="preserve"> </v>
      </c>
      <c r="G47" s="57"/>
      <c r="H47" s="243"/>
      <c r="I47" s="159"/>
      <c r="J47" s="160">
        <f>Tableau4[[#This Row],[Ateliers]]+Tableau4[[#This Row],[Points]]</f>
        <v>0</v>
      </c>
      <c r="K47" s="42" t="s">
        <v>17</v>
      </c>
      <c r="L47" s="45" t="str">
        <f t="shared" si="12"/>
        <v xml:space="preserve"> </v>
      </c>
      <c r="M47" s="43">
        <f t="shared" si="13"/>
        <v>0</v>
      </c>
      <c r="N47" s="43" t="str">
        <f t="shared" si="14"/>
        <v xml:space="preserve"> </v>
      </c>
      <c r="O47" s="44">
        <f t="shared" si="15"/>
        <v>0</v>
      </c>
      <c r="P47" s="46">
        <f t="shared" si="16"/>
        <v>0</v>
      </c>
      <c r="Q47" s="2">
        <f t="shared" si="17"/>
        <v>1</v>
      </c>
    </row>
    <row r="48" spans="1:17">
      <c r="A48" s="54" t="str">
        <f>IFERROR(VLOOKUP(Tableau4[[#This Row],[Nom Prénom]],Tableau[[Nom Prénom]:[Age]],4,FALSE)," ")</f>
        <v xml:space="preserve"> </v>
      </c>
      <c r="B48" s="55"/>
      <c r="C48" s="54" t="str">
        <f>IFERROR(VLOOKUP(B48,Tableau[[Nom Prénom]:[Age]],2,FALSE)," ")</f>
        <v xml:space="preserve"> </v>
      </c>
      <c r="D48" s="54" t="str">
        <f>IFERROR(VLOOKUP(B48,Tableau[[Nom Prénom]:[Age]],3,FALSE)," ")</f>
        <v xml:space="preserve"> </v>
      </c>
      <c r="E48" s="59" t="s">
        <v>166</v>
      </c>
      <c r="F48" s="56" t="str">
        <f>IFERROR(VLOOKUP(B48,Tableau[[Nom Prénom]:[Age]],5,FALSE)," ")</f>
        <v xml:space="preserve"> </v>
      </c>
      <c r="G48" s="57"/>
      <c r="H48" s="243"/>
      <c r="I48" s="159"/>
      <c r="J48" s="160">
        <f>Tableau4[[#This Row],[Ateliers]]+Tableau4[[#This Row],[Points]]</f>
        <v>0</v>
      </c>
      <c r="K48" s="42" t="s">
        <v>17</v>
      </c>
      <c r="L48" s="45" t="str">
        <f t="shared" si="12"/>
        <v xml:space="preserve"> </v>
      </c>
      <c r="M48" s="43">
        <f t="shared" si="13"/>
        <v>0</v>
      </c>
      <c r="N48" s="43" t="str">
        <f t="shared" si="14"/>
        <v xml:space="preserve"> </v>
      </c>
      <c r="O48" s="44">
        <f t="shared" si="15"/>
        <v>0</v>
      </c>
      <c r="P48" s="46">
        <f t="shared" si="16"/>
        <v>0</v>
      </c>
      <c r="Q48" s="2">
        <f t="shared" si="17"/>
        <v>1</v>
      </c>
    </row>
    <row r="49" spans="1:17">
      <c r="A49" s="54" t="str">
        <f>IFERROR(VLOOKUP(Tableau4[[#This Row],[Nom Prénom]],Tableau[[Nom Prénom]:[Age]],4,FALSE)," ")</f>
        <v xml:space="preserve"> </v>
      </c>
      <c r="B49" s="55"/>
      <c r="C49" s="54" t="str">
        <f>IFERROR(VLOOKUP(B49,Tableau[[Nom Prénom]:[Age]],2,FALSE)," ")</f>
        <v xml:space="preserve"> </v>
      </c>
      <c r="D49" s="54" t="str">
        <f>IFERROR(VLOOKUP(B49,Tableau[[Nom Prénom]:[Age]],3,FALSE)," ")</f>
        <v xml:space="preserve"> </v>
      </c>
      <c r="E49" s="63" t="s">
        <v>20</v>
      </c>
      <c r="F49" s="56" t="str">
        <f>IFERROR(VLOOKUP(B49,Tableau[[Nom Prénom]:[Age]],5,FALSE)," ")</f>
        <v xml:space="preserve"> </v>
      </c>
      <c r="G49" s="57"/>
      <c r="H49" s="243"/>
      <c r="I49" s="159"/>
      <c r="J49" s="160">
        <f>Tableau4[[#This Row],[Ateliers]]+Tableau4[[#This Row],[Points]]</f>
        <v>0</v>
      </c>
      <c r="K49" s="42" t="s">
        <v>17</v>
      </c>
      <c r="L49" s="45" t="str">
        <f t="shared" si="12"/>
        <v xml:space="preserve"> </v>
      </c>
      <c r="M49" s="43">
        <f t="shared" si="13"/>
        <v>0</v>
      </c>
      <c r="N49" s="43" t="str">
        <f t="shared" si="14"/>
        <v xml:space="preserve"> </v>
      </c>
      <c r="O49" s="44">
        <f t="shared" si="15"/>
        <v>0</v>
      </c>
      <c r="P49" s="46">
        <f t="shared" si="16"/>
        <v>0</v>
      </c>
      <c r="Q49" s="2">
        <f t="shared" si="17"/>
        <v>1</v>
      </c>
    </row>
    <row r="50" spans="1:17">
      <c r="A50" s="54" t="str">
        <f>IFERROR(VLOOKUP(Tableau4[[#This Row],[Nom Prénom]],Tableau[[Nom Prénom]:[Age]],4,FALSE)," ")</f>
        <v xml:space="preserve"> </v>
      </c>
      <c r="B50" s="55"/>
      <c r="C50" s="54" t="str">
        <f>IFERROR(VLOOKUP(B50,Tableau[[Nom Prénom]:[Age]],2,FALSE)," ")</f>
        <v xml:space="preserve"> </v>
      </c>
      <c r="D50" s="54" t="str">
        <f>IFERROR(VLOOKUP(B50,Tableau[[Nom Prénom]:[Age]],3,FALSE)," ")</f>
        <v xml:space="preserve"> </v>
      </c>
      <c r="E50" s="59" t="s">
        <v>167</v>
      </c>
      <c r="F50" s="56" t="str">
        <f>IFERROR(VLOOKUP(B50,Tableau[[Nom Prénom]:[Age]],5,FALSE)," ")</f>
        <v xml:space="preserve"> </v>
      </c>
      <c r="G50" s="57"/>
      <c r="H50" s="243"/>
      <c r="I50" s="159"/>
      <c r="J50" s="160">
        <f>Tableau4[[#This Row],[Ateliers]]+Tableau4[[#This Row],[Points]]</f>
        <v>0</v>
      </c>
      <c r="K50" s="42" t="s">
        <v>17</v>
      </c>
      <c r="L50" s="45" t="str">
        <f t="shared" si="12"/>
        <v xml:space="preserve"> </v>
      </c>
      <c r="M50" s="43">
        <f t="shared" si="13"/>
        <v>0</v>
      </c>
      <c r="N50" s="43" t="str">
        <f t="shared" si="14"/>
        <v xml:space="preserve"> </v>
      </c>
      <c r="O50" s="44">
        <f t="shared" si="15"/>
        <v>0</v>
      </c>
      <c r="P50" s="46">
        <f t="shared" si="16"/>
        <v>0</v>
      </c>
      <c r="Q50" s="2">
        <f t="shared" si="17"/>
        <v>1</v>
      </c>
    </row>
    <row r="51" spans="1:17">
      <c r="A51" s="54" t="str">
        <f>IFERROR(VLOOKUP(Tableau4[[#This Row],[Nom Prénom]],Tableau[[Nom Prénom]:[Age]],4,FALSE)," ")</f>
        <v xml:space="preserve"> </v>
      </c>
      <c r="B51" s="55"/>
      <c r="C51" s="54" t="str">
        <f>IFERROR(VLOOKUP(B51,Tableau[[Nom Prénom]:[Age]],2,FALSE)," ")</f>
        <v xml:space="preserve"> </v>
      </c>
      <c r="D51" s="54" t="str">
        <f>IFERROR(VLOOKUP(B51,Tableau[[Nom Prénom]:[Age]],3,FALSE)," ")</f>
        <v xml:space="preserve"> </v>
      </c>
      <c r="E51" s="63" t="s">
        <v>20</v>
      </c>
      <c r="F51" s="56" t="str">
        <f>IFERROR(VLOOKUP(B51,Tableau[[Nom Prénom]:[Age]],5,FALSE)," ")</f>
        <v xml:space="preserve"> </v>
      </c>
      <c r="G51" s="57"/>
      <c r="H51" s="243"/>
      <c r="I51" s="159"/>
      <c r="J51" s="160">
        <f>Tableau4[[#This Row],[Ateliers]]+Tableau4[[#This Row],[Points]]</f>
        <v>0</v>
      </c>
      <c r="K51" s="42" t="s">
        <v>17</v>
      </c>
      <c r="L51" s="45" t="str">
        <f t="shared" si="12"/>
        <v xml:space="preserve"> </v>
      </c>
      <c r="M51" s="43">
        <f t="shared" si="13"/>
        <v>0</v>
      </c>
      <c r="N51" s="43" t="str">
        <f t="shared" si="14"/>
        <v xml:space="preserve"> </v>
      </c>
      <c r="O51" s="44">
        <f t="shared" si="15"/>
        <v>0</v>
      </c>
      <c r="P51" s="46">
        <f t="shared" si="16"/>
        <v>0</v>
      </c>
      <c r="Q51" s="2">
        <f t="shared" si="17"/>
        <v>1</v>
      </c>
    </row>
    <row r="52" spans="1:17">
      <c r="A52" s="54" t="str">
        <f>IFERROR(VLOOKUP(Tableau4[[#This Row],[Nom Prénom]],Tableau[[Nom Prénom]:[Age]],4,FALSE)," ")</f>
        <v xml:space="preserve"> </v>
      </c>
      <c r="B52" s="55"/>
      <c r="C52" s="54" t="str">
        <f>IFERROR(VLOOKUP(B52,Tableau[[Nom Prénom]:[Age]],2,FALSE)," ")</f>
        <v xml:space="preserve"> </v>
      </c>
      <c r="D52" s="54" t="str">
        <f>IFERROR(VLOOKUP(B52,Tableau[[Nom Prénom]:[Age]],3,FALSE)," ")</f>
        <v xml:space="preserve"> </v>
      </c>
      <c r="E52" s="59" t="s">
        <v>167</v>
      </c>
      <c r="F52" s="56" t="str">
        <f>IFERROR(VLOOKUP(B52,Tableau[[Nom Prénom]:[Age]],5,FALSE)," ")</f>
        <v xml:space="preserve"> </v>
      </c>
      <c r="G52" s="57"/>
      <c r="H52" s="243"/>
      <c r="I52" s="159"/>
      <c r="J52" s="160">
        <f>Tableau4[[#This Row],[Ateliers]]+Tableau4[[#This Row],[Points]]</f>
        <v>0</v>
      </c>
      <c r="K52" s="42" t="s">
        <v>17</v>
      </c>
      <c r="L52" s="42" t="str">
        <f t="shared" si="12"/>
        <v xml:space="preserve"> </v>
      </c>
      <c r="M52" s="43">
        <f t="shared" si="13"/>
        <v>0</v>
      </c>
      <c r="N52" s="43" t="str">
        <f t="shared" si="14"/>
        <v xml:space="preserve"> </v>
      </c>
      <c r="O52" s="44">
        <f t="shared" si="15"/>
        <v>0</v>
      </c>
      <c r="P52" s="44">
        <f t="shared" si="16"/>
        <v>0</v>
      </c>
      <c r="Q52" s="2">
        <f t="shared" si="17"/>
        <v>1</v>
      </c>
    </row>
    <row r="53" spans="1:17">
      <c r="A53" s="54" t="str">
        <f>IFERROR(VLOOKUP(Tableau4[[#This Row],[Nom Prénom]],Tableau[[Nom Prénom]:[Age]],4,FALSE)," ")</f>
        <v xml:space="preserve"> </v>
      </c>
      <c r="B53" s="55"/>
      <c r="C53" s="54" t="str">
        <f>IFERROR(VLOOKUP(B53,Tableau[[Nom Prénom]:[Age]],2,FALSE)," ")</f>
        <v xml:space="preserve"> </v>
      </c>
      <c r="D53" s="54" t="str">
        <f>IFERROR(VLOOKUP(B53,Tableau[[Nom Prénom]:[Age]],3,FALSE)," ")</f>
        <v xml:space="preserve"> </v>
      </c>
      <c r="E53" s="59" t="s">
        <v>167</v>
      </c>
      <c r="F53" s="56" t="str">
        <f>IFERROR(VLOOKUP(B53,Tableau[[Nom Prénom]:[Age]],5,FALSE)," ")</f>
        <v xml:space="preserve"> </v>
      </c>
      <c r="G53" s="57"/>
      <c r="H53" s="243"/>
      <c r="I53" s="159"/>
      <c r="J53" s="160">
        <f>Tableau4[[#This Row],[Ateliers]]+Tableau4[[#This Row],[Points]]</f>
        <v>0</v>
      </c>
      <c r="K53" s="42" t="s">
        <v>17</v>
      </c>
      <c r="L53" s="45" t="str">
        <f t="shared" si="12"/>
        <v xml:space="preserve"> </v>
      </c>
      <c r="M53" s="43">
        <f t="shared" si="13"/>
        <v>0</v>
      </c>
      <c r="N53" s="43" t="str">
        <f t="shared" si="14"/>
        <v xml:space="preserve"> </v>
      </c>
      <c r="O53" s="44">
        <f t="shared" si="15"/>
        <v>0</v>
      </c>
      <c r="P53" s="46">
        <f t="shared" si="16"/>
        <v>0</v>
      </c>
      <c r="Q53" s="2">
        <f t="shared" si="17"/>
        <v>1</v>
      </c>
    </row>
    <row r="54" spans="1:17">
      <c r="A54" s="54" t="str">
        <f>IFERROR(VLOOKUP(Tableau4[[#This Row],[Nom Prénom]],Tableau[[Nom Prénom]:[Age]],4,FALSE)," ")</f>
        <v xml:space="preserve"> </v>
      </c>
      <c r="B54" s="55"/>
      <c r="C54" s="54" t="str">
        <f>IFERROR(VLOOKUP(B54,Tableau[[Nom Prénom]:[Age]],2,FALSE)," ")</f>
        <v xml:space="preserve"> </v>
      </c>
      <c r="D54" s="54" t="str">
        <f>IFERROR(VLOOKUP(B54,Tableau[[Nom Prénom]:[Age]],3,FALSE)," ")</f>
        <v xml:space="preserve"> </v>
      </c>
      <c r="E54" s="59" t="s">
        <v>166</v>
      </c>
      <c r="F54" s="56" t="str">
        <f>IFERROR(VLOOKUP(B54,Tableau[[Nom Prénom]:[Age]],5,FALSE)," ")</f>
        <v xml:space="preserve"> </v>
      </c>
      <c r="G54" s="57"/>
      <c r="H54" s="243"/>
      <c r="I54" s="159"/>
      <c r="J54" s="160">
        <f>Tableau4[[#This Row],[Ateliers]]+Tableau4[[#This Row],[Points]]</f>
        <v>0</v>
      </c>
      <c r="K54" s="42" t="s">
        <v>17</v>
      </c>
      <c r="L54" s="42" t="str">
        <f t="shared" si="12"/>
        <v xml:space="preserve"> </v>
      </c>
      <c r="M54" s="43">
        <f t="shared" si="13"/>
        <v>0</v>
      </c>
      <c r="N54" s="43" t="str">
        <f t="shared" si="14"/>
        <v xml:space="preserve"> </v>
      </c>
      <c r="O54" s="44">
        <f t="shared" si="15"/>
        <v>0</v>
      </c>
      <c r="P54" s="44">
        <f t="shared" si="16"/>
        <v>0</v>
      </c>
      <c r="Q54" s="2">
        <f t="shared" si="17"/>
        <v>1</v>
      </c>
    </row>
    <row r="55" spans="1:17">
      <c r="A55" s="54" t="str">
        <f>IFERROR(VLOOKUP(Tableau4[[#This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61" t="s">
        <v>164</v>
      </c>
      <c r="F55" s="56" t="str">
        <f>IFERROR(VLOOKUP(B55,Tableau[[Nom Prénom]:[Age]],5,FALSE)," ")</f>
        <v xml:space="preserve"> </v>
      </c>
      <c r="G55" s="162"/>
      <c r="H55" s="243"/>
      <c r="I55" s="159"/>
      <c r="J55" s="160">
        <f>Tableau4[[#This Row],[Ateliers]]+Tableau4[[#This Row],[Points]]</f>
        <v>0</v>
      </c>
      <c r="K55" s="42" t="s">
        <v>17</v>
      </c>
      <c r="L55" s="42" t="str">
        <f t="shared" si="12"/>
        <v xml:space="preserve"> </v>
      </c>
      <c r="M55" s="43">
        <f t="shared" si="13"/>
        <v>0</v>
      </c>
      <c r="N55" s="43" t="str">
        <f t="shared" si="14"/>
        <v xml:space="preserve"> </v>
      </c>
      <c r="O55" s="44">
        <f t="shared" si="15"/>
        <v>0</v>
      </c>
      <c r="P55" s="44">
        <f t="shared" si="16"/>
        <v>0</v>
      </c>
      <c r="Q55" s="2">
        <f t="shared" si="17"/>
        <v>1</v>
      </c>
    </row>
    <row r="56" spans="1:17">
      <c r="A56" s="54" t="str">
        <f>IFERROR(VLOOKUP(Tableau4[[#This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59" t="s">
        <v>167</v>
      </c>
      <c r="F56" s="56" t="str">
        <f>IFERROR(VLOOKUP(B56,Tableau[[Nom Prénom]:[Age]],5,FALSE)," ")</f>
        <v xml:space="preserve"> </v>
      </c>
      <c r="G56" s="64"/>
      <c r="H56" s="243"/>
      <c r="I56" s="159"/>
      <c r="J56" s="160">
        <f>Tableau4[[#This Row],[Ateliers]]+Tableau4[[#This Row],[Points]]</f>
        <v>0</v>
      </c>
      <c r="K56" s="42" t="s">
        <v>17</v>
      </c>
      <c r="L56" s="42" t="str">
        <f t="shared" si="12"/>
        <v xml:space="preserve"> </v>
      </c>
      <c r="M56" s="43">
        <f t="shared" si="13"/>
        <v>0</v>
      </c>
      <c r="N56" s="43" t="str">
        <f t="shared" si="14"/>
        <v xml:space="preserve"> </v>
      </c>
      <c r="O56" s="44">
        <f t="shared" si="15"/>
        <v>0</v>
      </c>
      <c r="P56" s="44">
        <f t="shared" si="16"/>
        <v>0</v>
      </c>
      <c r="Q56" s="2">
        <f t="shared" si="17"/>
        <v>1</v>
      </c>
    </row>
    <row r="57" spans="1:17">
      <c r="A57" s="54" t="str">
        <f>IFERROR(VLOOKUP(Tableau4[[#This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61" t="s">
        <v>167</v>
      </c>
      <c r="F57" s="56" t="str">
        <f>IFERROR(VLOOKUP(B57,Tableau[[Nom Prénom]:[Age]],5,FALSE)," ")</f>
        <v xml:space="preserve"> </v>
      </c>
      <c r="G57" s="57"/>
      <c r="H57" s="243"/>
      <c r="I57" s="159"/>
      <c r="J57" s="160">
        <f>Tableau4[[#This Row],[Ateliers]]+Tableau4[[#This Row],[Points]]</f>
        <v>0</v>
      </c>
      <c r="K57" s="42" t="s">
        <v>17</v>
      </c>
      <c r="L57" s="42" t="str">
        <f t="shared" si="12"/>
        <v xml:space="preserve"> </v>
      </c>
      <c r="M57" s="43">
        <f t="shared" si="13"/>
        <v>0</v>
      </c>
      <c r="N57" s="43" t="str">
        <f t="shared" si="14"/>
        <v xml:space="preserve"> </v>
      </c>
      <c r="O57" s="44">
        <f t="shared" si="15"/>
        <v>0</v>
      </c>
      <c r="P57" s="44">
        <f t="shared" si="16"/>
        <v>0</v>
      </c>
      <c r="Q57" s="2">
        <f t="shared" si="17"/>
        <v>1</v>
      </c>
    </row>
    <row r="58" spans="1:17">
      <c r="A58" s="54" t="str">
        <f>IFERROR(VLOOKUP(Tableau4[[#This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59" t="s">
        <v>20</v>
      </c>
      <c r="F58" s="56" t="str">
        <f>IFERROR(VLOOKUP(B58,Tableau[[Nom Prénom]:[Age]],5,FALSE)," ")</f>
        <v xml:space="preserve"> </v>
      </c>
      <c r="G58" s="57"/>
      <c r="H58" s="243"/>
      <c r="I58" s="159"/>
      <c r="J58" s="160">
        <f>Tableau4[[#This Row],[Ateliers]]+Tableau4[[#This Row],[Points]]</f>
        <v>0</v>
      </c>
      <c r="K58" s="42" t="s">
        <v>17</v>
      </c>
      <c r="L58" s="45" t="str">
        <f t="shared" si="12"/>
        <v xml:space="preserve"> </v>
      </c>
      <c r="M58" s="43">
        <f t="shared" si="13"/>
        <v>0</v>
      </c>
      <c r="N58" s="43" t="str">
        <f t="shared" si="14"/>
        <v xml:space="preserve"> </v>
      </c>
      <c r="O58" s="44">
        <f t="shared" si="15"/>
        <v>0</v>
      </c>
      <c r="P58" s="46">
        <f t="shared" si="16"/>
        <v>0</v>
      </c>
      <c r="Q58" s="2">
        <f t="shared" si="17"/>
        <v>1</v>
      </c>
    </row>
    <row r="59" spans="1:17">
      <c r="A59" s="54" t="str">
        <f>IFERROR(VLOOKUP(Tableau4[[#This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167</v>
      </c>
      <c r="F59" s="56" t="str">
        <f>IFERROR(VLOOKUP(B59,Tableau[[Nom Prénom]:[Age]],5,FALSE)," ")</f>
        <v xml:space="preserve"> </v>
      </c>
      <c r="G59" s="57"/>
      <c r="H59" s="243"/>
      <c r="I59" s="159"/>
      <c r="J59" s="160">
        <f>Tableau4[[#This Row],[Ateliers]]+Tableau4[[#This Row],[Points]]</f>
        <v>0</v>
      </c>
      <c r="K59" s="42" t="s">
        <v>17</v>
      </c>
      <c r="L59" s="45" t="str">
        <f t="shared" si="12"/>
        <v xml:space="preserve"> </v>
      </c>
      <c r="M59" s="43">
        <f t="shared" si="13"/>
        <v>0</v>
      </c>
      <c r="N59" s="43" t="str">
        <f t="shared" si="14"/>
        <v xml:space="preserve"> </v>
      </c>
      <c r="O59" s="44">
        <f t="shared" si="15"/>
        <v>0</v>
      </c>
      <c r="P59" s="46">
        <f t="shared" si="16"/>
        <v>0</v>
      </c>
      <c r="Q59" s="2">
        <f t="shared" si="17"/>
        <v>1</v>
      </c>
    </row>
    <row r="60" spans="1:17">
      <c r="A60" s="54" t="str">
        <f>IFERROR(VLOOKUP(Tableau4[[#This Row],[Nom Prénom]],Tableau[[Nom Prénom]:[Age]],4,FALSE)," ")</f>
        <v xml:space="preserve"> </v>
      </c>
      <c r="B60" s="55"/>
      <c r="C60" s="54" t="str">
        <f>IFERROR(VLOOKUP(B60,Tableau[[Nom Prénom]:[Age]],2,FALSE)," ")</f>
        <v xml:space="preserve"> </v>
      </c>
      <c r="D60" s="54" t="str">
        <f>IFERROR(VLOOKUP(B60,Tableau[[Nom Prénom]:[Age]],3,FALSE)," ")</f>
        <v xml:space="preserve"> </v>
      </c>
      <c r="E60" s="61" t="s">
        <v>166</v>
      </c>
      <c r="F60" s="56" t="str">
        <f>IFERROR(VLOOKUP(B60,Tableau[[Nom Prénom]:[Age]],5,FALSE)," ")</f>
        <v xml:space="preserve"> </v>
      </c>
      <c r="G60" s="57"/>
      <c r="H60" s="243"/>
      <c r="I60" s="159"/>
      <c r="J60" s="160">
        <f>Tableau4[[#This Row],[Ateliers]]+Tableau4[[#This Row],[Points]]</f>
        <v>0</v>
      </c>
      <c r="K60" s="42" t="s">
        <v>17</v>
      </c>
      <c r="L60" s="45" t="str">
        <f t="shared" si="12"/>
        <v xml:space="preserve"> </v>
      </c>
      <c r="M60" s="43">
        <f t="shared" si="13"/>
        <v>0</v>
      </c>
      <c r="N60" s="43" t="str">
        <f t="shared" si="14"/>
        <v xml:space="preserve"> </v>
      </c>
      <c r="O60" s="44">
        <f t="shared" si="15"/>
        <v>0</v>
      </c>
      <c r="P60" s="46">
        <f t="shared" si="16"/>
        <v>0</v>
      </c>
      <c r="Q60" s="2">
        <f t="shared" si="17"/>
        <v>1</v>
      </c>
    </row>
    <row r="61" spans="1:17">
      <c r="A61" s="54" t="str">
        <f>IFERROR(VLOOKUP(Tableau4[[#This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63" t="s">
        <v>167</v>
      </c>
      <c r="F61" s="56" t="str">
        <f>IFERROR(VLOOKUP(B61,Tableau[[Nom Prénom]:[Age]],5,FALSE)," ")</f>
        <v xml:space="preserve"> </v>
      </c>
      <c r="G61" s="64"/>
      <c r="H61" s="243"/>
      <c r="I61" s="159"/>
      <c r="J61" s="160">
        <f>Tableau4[[#This Row],[Ateliers]]+Tableau4[[#This Row],[Points]]</f>
        <v>0</v>
      </c>
      <c r="K61" s="42" t="s">
        <v>17</v>
      </c>
      <c r="L61" s="45" t="str">
        <f t="shared" si="12"/>
        <v xml:space="preserve"> </v>
      </c>
      <c r="M61" s="43">
        <f t="shared" si="13"/>
        <v>0</v>
      </c>
      <c r="N61" s="43" t="str">
        <f t="shared" si="14"/>
        <v xml:space="preserve"> </v>
      </c>
      <c r="O61" s="44">
        <f t="shared" si="15"/>
        <v>0</v>
      </c>
      <c r="P61" s="46">
        <f t="shared" si="16"/>
        <v>0</v>
      </c>
      <c r="Q61" s="2">
        <f t="shared" si="17"/>
        <v>1</v>
      </c>
    </row>
    <row r="62" spans="1:17">
      <c r="A62" s="54" t="str">
        <f>IFERROR(VLOOKUP(Tableau4[[#This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59" t="s">
        <v>166</v>
      </c>
      <c r="F62" s="56" t="str">
        <f>IFERROR(VLOOKUP(B62,Tableau[[Nom Prénom]:[Age]],5,FALSE)," ")</f>
        <v xml:space="preserve"> </v>
      </c>
      <c r="G62" s="64"/>
      <c r="H62" s="243"/>
      <c r="I62" s="159"/>
      <c r="J62" s="160">
        <f>Tableau4[[#This Row],[Ateliers]]+Tableau4[[#This Row],[Points]]</f>
        <v>0</v>
      </c>
      <c r="K62" s="42" t="s">
        <v>17</v>
      </c>
      <c r="L62" s="45" t="str">
        <f t="shared" si="12"/>
        <v xml:space="preserve"> </v>
      </c>
      <c r="M62" s="43">
        <f t="shared" si="13"/>
        <v>0</v>
      </c>
      <c r="N62" s="43" t="str">
        <f t="shared" si="14"/>
        <v xml:space="preserve"> </v>
      </c>
      <c r="O62" s="44">
        <f t="shared" si="15"/>
        <v>0</v>
      </c>
      <c r="P62" s="46">
        <f t="shared" si="16"/>
        <v>0</v>
      </c>
      <c r="Q62" s="2">
        <f t="shared" si="17"/>
        <v>1</v>
      </c>
    </row>
    <row r="63" spans="1:17">
      <c r="A63" s="54" t="str">
        <f>IFERROR(VLOOKUP(Tableau4[[#This Row],[Nom Prénom]],Tableau[[Nom Prénom]:[Age]],4,FALSE)," ")</f>
        <v xml:space="preserve"> </v>
      </c>
      <c r="B63" s="55"/>
      <c r="C63" s="62" t="str">
        <f>IFERROR(VLOOKUP(B63,'Liste joueur'!B:C,2,FALSE)," ")</f>
        <v xml:space="preserve"> </v>
      </c>
      <c r="D63" s="54" t="str">
        <f>IFERROR(VLOOKUP(B63,Tableau[[Nom Prénom]:[Age]],3,FALSE)," ")</f>
        <v xml:space="preserve"> </v>
      </c>
      <c r="E63" s="63" t="s">
        <v>20</v>
      </c>
      <c r="F63" s="56" t="str">
        <f>IFERROR(VLOOKUP(B63,Tableau[[Nom Prénom]:[Age]],5,FALSE)," ")</f>
        <v xml:space="preserve"> </v>
      </c>
      <c r="G63" s="57"/>
      <c r="H63" s="243"/>
      <c r="I63" s="159"/>
      <c r="J63" s="160">
        <f>Tableau4[[#This Row],[Ateliers]]+Tableau4[[#This Row],[Points]]</f>
        <v>0</v>
      </c>
      <c r="K63" s="42" t="s">
        <v>17</v>
      </c>
      <c r="L63" s="45" t="str">
        <f t="shared" si="12"/>
        <v xml:space="preserve"> </v>
      </c>
      <c r="M63" s="43">
        <f t="shared" si="13"/>
        <v>0</v>
      </c>
      <c r="N63" s="43" t="str">
        <f t="shared" si="14"/>
        <v xml:space="preserve"> </v>
      </c>
      <c r="O63" s="44">
        <f t="shared" si="15"/>
        <v>0</v>
      </c>
      <c r="P63" s="46">
        <f t="shared" si="16"/>
        <v>0</v>
      </c>
      <c r="Q63" s="2">
        <f t="shared" si="17"/>
        <v>1</v>
      </c>
    </row>
    <row r="64" spans="1:17">
      <c r="A64" s="54" t="str">
        <f>IFERROR(VLOOKUP(Tableau4[[#This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59" t="s">
        <v>168</v>
      </c>
      <c r="F64" s="56" t="str">
        <f>IFERROR(VLOOKUP(B64,Tableau[[Nom Prénom]:[Age]],5,FALSE)," ")</f>
        <v xml:space="preserve"> </v>
      </c>
      <c r="G64" s="64"/>
      <c r="H64" s="243"/>
      <c r="I64" s="159"/>
      <c r="J64" s="160">
        <f>Tableau4[[#This Row],[Ateliers]]+Tableau4[[#This Row],[Points]]</f>
        <v>0</v>
      </c>
      <c r="K64" s="42" t="s">
        <v>17</v>
      </c>
      <c r="L64" s="45" t="str">
        <f t="shared" si="12"/>
        <v xml:space="preserve"> </v>
      </c>
      <c r="M64" s="43">
        <f t="shared" si="13"/>
        <v>0</v>
      </c>
      <c r="N64" s="43" t="str">
        <f t="shared" si="14"/>
        <v xml:space="preserve"> </v>
      </c>
      <c r="O64" s="44">
        <f t="shared" si="15"/>
        <v>0</v>
      </c>
      <c r="P64" s="46">
        <f t="shared" si="16"/>
        <v>0</v>
      </c>
      <c r="Q64" s="2">
        <f t="shared" si="17"/>
        <v>1</v>
      </c>
    </row>
    <row r="65" spans="1:17">
      <c r="A65" s="54" t="str">
        <f>IFERROR(VLOOKUP(Tableau4[[#This Row],[Nom Prénom]],Tableau[[Nom Prénom]:[Age]],4,FALSE)," ")</f>
        <v xml:space="preserve"> </v>
      </c>
      <c r="B65" s="55"/>
      <c r="C65" s="54" t="str">
        <f>IFERROR(VLOOKUP(B65,'Liste joueur'!B:C,2,FALSE)," ")</f>
        <v xml:space="preserve"> </v>
      </c>
      <c r="D65" s="54" t="str">
        <f>IFERROR(VLOOKUP(B65,Tableau[[Nom Prénom]:[Age]],3,FALSE)," ")</f>
        <v xml:space="preserve"> </v>
      </c>
      <c r="E65" s="59" t="s">
        <v>20</v>
      </c>
      <c r="F65" s="56" t="str">
        <f>IFERROR(VLOOKUP(B65,Tableau[[Nom Prénom]:[Age]],5,FALSE)," ")</f>
        <v xml:space="preserve"> </v>
      </c>
      <c r="G65" s="64"/>
      <c r="H65" s="243"/>
      <c r="I65" s="159"/>
      <c r="J65" s="160">
        <f>Tableau4[[#This Row],[Ateliers]]+Tableau4[[#This Row],[Points]]</f>
        <v>0</v>
      </c>
      <c r="K65" s="42" t="s">
        <v>17</v>
      </c>
      <c r="L65" s="45" t="str">
        <f t="shared" si="12"/>
        <v xml:space="preserve"> </v>
      </c>
      <c r="M65" s="43">
        <f t="shared" si="13"/>
        <v>0</v>
      </c>
      <c r="N65" s="43" t="str">
        <f t="shared" si="14"/>
        <v xml:space="preserve"> </v>
      </c>
      <c r="O65" s="44">
        <f t="shared" si="15"/>
        <v>0</v>
      </c>
      <c r="P65" s="46">
        <f t="shared" si="16"/>
        <v>0</v>
      </c>
      <c r="Q65" s="2">
        <f t="shared" si="17"/>
        <v>1</v>
      </c>
    </row>
    <row r="66" spans="1:17">
      <c r="A66" s="54" t="str">
        <f>IFERROR(VLOOKUP(Tableau4[[#This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61" t="s">
        <v>168</v>
      </c>
      <c r="F66" s="56" t="str">
        <f>IFERROR(VLOOKUP(B66,Tableau[[Nom Prénom]:[Age]],5,FALSE)," ")</f>
        <v xml:space="preserve"> </v>
      </c>
      <c r="G66" s="57"/>
      <c r="H66" s="243"/>
      <c r="I66" s="159"/>
      <c r="J66" s="160">
        <f>Tableau4[[#This Row],[Ateliers]]+Tableau4[[#This Row],[Points]]</f>
        <v>0</v>
      </c>
      <c r="K66" s="42" t="s">
        <v>17</v>
      </c>
      <c r="L66" s="42" t="str">
        <f t="shared" si="12"/>
        <v xml:space="preserve"> </v>
      </c>
      <c r="M66" s="43">
        <f t="shared" si="13"/>
        <v>0</v>
      </c>
      <c r="N66" s="43" t="str">
        <f t="shared" si="14"/>
        <v xml:space="preserve"> </v>
      </c>
      <c r="O66" s="44">
        <f t="shared" si="15"/>
        <v>0</v>
      </c>
      <c r="P66" s="44">
        <f t="shared" si="16"/>
        <v>0</v>
      </c>
      <c r="Q66" s="2">
        <f t="shared" si="17"/>
        <v>1</v>
      </c>
    </row>
    <row r="67" spans="1:17">
      <c r="A67" s="54" t="str">
        <f>IFERROR(VLOOKUP(Tableau4[[#This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63" t="s">
        <v>20</v>
      </c>
      <c r="F67" s="56" t="str">
        <f>IFERROR(VLOOKUP(B67,Tableau[[Nom Prénom]:[Age]],5,FALSE)," ")</f>
        <v xml:space="preserve"> </v>
      </c>
      <c r="G67" s="57"/>
      <c r="H67" s="243"/>
      <c r="I67" s="159"/>
      <c r="J67" s="160">
        <f>Tableau4[[#This Row],[Ateliers]]+Tableau4[[#This Row],[Points]]</f>
        <v>0</v>
      </c>
      <c r="K67" s="42" t="s">
        <v>17</v>
      </c>
      <c r="L67" s="45" t="str">
        <f t="shared" si="12"/>
        <v xml:space="preserve"> </v>
      </c>
      <c r="M67" s="43">
        <f t="shared" si="13"/>
        <v>0</v>
      </c>
      <c r="N67" s="43" t="str">
        <f t="shared" si="14"/>
        <v xml:space="preserve"> </v>
      </c>
      <c r="O67" s="44">
        <f t="shared" si="15"/>
        <v>0</v>
      </c>
      <c r="P67" s="46">
        <f t="shared" si="16"/>
        <v>0</v>
      </c>
      <c r="Q67" s="2">
        <f t="shared" si="17"/>
        <v>1</v>
      </c>
    </row>
    <row r="68" spans="1:17">
      <c r="A68" s="54">
        <f>IFERROR(VLOOKUP(Tableau4[[#This Row],[Nom Prénom]],Tableau[[Nom Prénom]:[Age]],4,FALSE)," ")</f>
        <v>535821371</v>
      </c>
      <c r="B68" s="55" t="s">
        <v>269</v>
      </c>
      <c r="C68" s="54" t="str">
        <f>IFERROR(VLOOKUP(B68,Tableau[[Nom Prénom]:[Age]],2,FALSE)," ")</f>
        <v>G</v>
      </c>
      <c r="D68" s="54" t="str">
        <f>IFERROR(VLOOKUP(B68,Tableau[[Nom Prénom]:[Age]],3,FALSE)," ")</f>
        <v>Saumur</v>
      </c>
      <c r="E68" s="61" t="s">
        <v>164</v>
      </c>
      <c r="F68" s="56" t="str">
        <f>IFERROR(VLOOKUP(B68,Tableau[[Nom Prénom]:[Age]],5,FALSE)," ")</f>
        <v>U14</v>
      </c>
      <c r="G68" s="163"/>
      <c r="H68" s="244"/>
      <c r="I68" s="159"/>
      <c r="J68" s="160">
        <f>Tableau4[[#This Row],[Ateliers]]+Tableau4[[#This Row],[Points]]</f>
        <v>0</v>
      </c>
      <c r="K68" s="42" t="s">
        <v>7</v>
      </c>
      <c r="L68" s="45" t="str">
        <f t="shared" ref="L68" si="18">IF(IF(K68="9 TE",1,0)=1,SUM(H68:I68)," ")</f>
        <v xml:space="preserve"> </v>
      </c>
      <c r="M68" s="43">
        <f t="shared" ref="M68" si="19">IFERROR((RANK(IF(IF(K68="9 TE",1,0)=1,H68," "),L:L,0)),0)</f>
        <v>0</v>
      </c>
      <c r="N68" s="43">
        <f t="shared" ref="N68" si="20">IF(IF(K68="9 TD",1,0)=1,SUM(H68:I68)," ")</f>
        <v>0</v>
      </c>
      <c r="O68" s="44">
        <f t="shared" ref="O68" si="21">IFERROR((RANK(IF(IF(K68="9 TD",1,0)=1,H68," "),N:N,0)),0)</f>
        <v>1</v>
      </c>
      <c r="P68" s="46" t="str">
        <f t="shared" ref="P68" si="22">IF(IF(K68="18 T",1,0)=1,H68," ")</f>
        <v xml:space="preserve"> </v>
      </c>
      <c r="Q68" s="3">
        <f t="shared" ref="Q68" si="23">IFERROR((RANK(IF(IF(K68="18 T",1,0)=1,H68," "),P:P,0)),0)</f>
        <v>0</v>
      </c>
    </row>
    <row r="69" spans="1:17" hidden="1">
      <c r="A69" s="54" t="str">
        <f>IFERROR(VLOOKUP(Tableau4[[#This Row],[Nom Prénom]],Tableau[[Nom Prénom]:[Age]],4,FALSE)," ")</f>
        <v xml:space="preserve"> </v>
      </c>
      <c r="B69" s="55"/>
      <c r="C69" s="62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3"/>
      <c r="F69" s="56" t="str">
        <f>IFERROR(VLOOKUP(B69,Tableau[[Nom Prénom]:[Age]],5,FALSE)," ")</f>
        <v xml:space="preserve"> </v>
      </c>
      <c r="G69" s="57"/>
      <c r="H69" s="244"/>
      <c r="I69" s="159"/>
      <c r="J69" s="160">
        <f>Tableau4[[#This Row],[Ateliers]]+Tableau4[[#This Row],[Points]]</f>
        <v>0</v>
      </c>
      <c r="K69" s="42"/>
      <c r="L69" s="42" t="str">
        <f t="shared" ref="L69:L79" si="24">IF(IF(K69="9 TE",1,0)=1,SUM(H69:I69)," ")</f>
        <v xml:space="preserve"> </v>
      </c>
      <c r="M69" s="43">
        <f t="shared" ref="M69:M83" si="25">IFERROR((RANK(IF(IF(K69="9 TE",1,0)=1,H69," "),L:L,0)),0)</f>
        <v>0</v>
      </c>
      <c r="N69" s="43" t="str">
        <f t="shared" ref="N69:N83" si="26">IF(IF(K69="9 TD",1,0)=1,SUM(H69:I69)," ")</f>
        <v xml:space="preserve"> </v>
      </c>
      <c r="O69" s="44">
        <f t="shared" ref="O69:O83" si="27">IFERROR((RANK(IF(IF(K69="9 TD",1,0)=1,H69," "),N:N,0)),0)</f>
        <v>0</v>
      </c>
      <c r="P69" s="44" t="str">
        <f t="shared" ref="P69:P129" si="28">IF(IF(K69="18 T",1,0)=1,H69," ")</f>
        <v xml:space="preserve"> </v>
      </c>
      <c r="Q69" s="2">
        <f t="shared" ref="Q69:Q83" si="29">IFERROR((RANK(IF(IF(K69="18 T",1,0)=1,H69," "),P:P,0)),0)</f>
        <v>0</v>
      </c>
    </row>
    <row r="70" spans="1:17" hidden="1">
      <c r="A70" s="54" t="str">
        <f>IFERROR(VLOOKUP(Tableau4[[#This Row],[Nom Prénom]],Tableau[[Nom Prénom]:[Age]],4,FALSE)," ")</f>
        <v xml:space="preserve"> </v>
      </c>
      <c r="B70" s="55"/>
      <c r="C70" s="54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59"/>
      <c r="F70" s="56" t="str">
        <f>IFERROR(VLOOKUP(B70,Tableau[[Nom Prénom]:[Age]],5,FALSE)," ")</f>
        <v xml:space="preserve"> </v>
      </c>
      <c r="G70" s="57"/>
      <c r="H70" s="244"/>
      <c r="I70" s="159"/>
      <c r="J70" s="160">
        <f>Tableau4[[#This Row],[Ateliers]]+Tableau4[[#This Row],[Points]]</f>
        <v>0</v>
      </c>
      <c r="K70" s="42"/>
      <c r="L70" s="42" t="str">
        <f t="shared" si="24"/>
        <v xml:space="preserve"> </v>
      </c>
      <c r="M70" s="43">
        <f t="shared" si="25"/>
        <v>0</v>
      </c>
      <c r="N70" s="43" t="str">
        <f t="shared" si="26"/>
        <v xml:space="preserve"> </v>
      </c>
      <c r="O70" s="44">
        <f t="shared" si="27"/>
        <v>0</v>
      </c>
      <c r="P70" s="44" t="str">
        <f t="shared" si="28"/>
        <v xml:space="preserve"> </v>
      </c>
      <c r="Q70" s="2">
        <f t="shared" si="29"/>
        <v>0</v>
      </c>
    </row>
    <row r="71" spans="1:17" hidden="1">
      <c r="A71" s="54" t="str">
        <f>IFERROR(VLOOKUP(Tableau4[[#This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244"/>
      <c r="I71" s="159"/>
      <c r="J71" s="160">
        <f>Tableau4[[#This Row],[Ateliers]]+Tableau4[[#This Row],[Points]]</f>
        <v>0</v>
      </c>
      <c r="K71" s="42"/>
      <c r="L71" s="42" t="str">
        <f t="shared" si="24"/>
        <v xml:space="preserve"> </v>
      </c>
      <c r="M71" s="43">
        <f t="shared" si="25"/>
        <v>0</v>
      </c>
      <c r="N71" s="43" t="str">
        <f t="shared" si="26"/>
        <v xml:space="preserve"> </v>
      </c>
      <c r="O71" s="44">
        <f t="shared" si="27"/>
        <v>0</v>
      </c>
      <c r="P71" s="44" t="str">
        <f t="shared" si="28"/>
        <v xml:space="preserve"> </v>
      </c>
      <c r="Q71" s="2">
        <f t="shared" si="29"/>
        <v>0</v>
      </c>
    </row>
    <row r="72" spans="1:17" hidden="1">
      <c r="A72" s="54" t="str">
        <f>IFERROR(VLOOKUP(Tableau4[[#This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244"/>
      <c r="I72" s="159"/>
      <c r="J72" s="160">
        <f>Tableau4[[#This Row],[Ateliers]]+Tableau4[[#This Row],[Points]]</f>
        <v>0</v>
      </c>
      <c r="K72" s="42"/>
      <c r="L72" s="45" t="str">
        <f t="shared" si="24"/>
        <v xml:space="preserve"> </v>
      </c>
      <c r="M72" s="43">
        <f t="shared" si="25"/>
        <v>0</v>
      </c>
      <c r="N72" s="43" t="str">
        <f t="shared" si="26"/>
        <v xml:space="preserve"> </v>
      </c>
      <c r="O72" s="44">
        <f t="shared" si="27"/>
        <v>0</v>
      </c>
      <c r="P72" s="46" t="str">
        <f t="shared" si="28"/>
        <v xml:space="preserve"> </v>
      </c>
      <c r="Q72" s="2">
        <f t="shared" si="29"/>
        <v>0</v>
      </c>
    </row>
    <row r="73" spans="1:17" hidden="1">
      <c r="A73" s="54" t="str">
        <f>IFERROR(VLOOKUP(Tableau4[[#This Row],[Nom Prénom]],Tableau[[Nom Prénom]:[Age]],4,FALSE)," ")</f>
        <v xml:space="preserve"> </v>
      </c>
      <c r="B73" s="55"/>
      <c r="C73" s="65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244"/>
      <c r="I73" s="159"/>
      <c r="J73" s="160">
        <f>Tableau4[[#This Row],[Ateliers]]+Tableau4[[#This Row],[Points]]</f>
        <v>0</v>
      </c>
      <c r="K73" s="42"/>
      <c r="L73" s="45" t="str">
        <f t="shared" si="24"/>
        <v xml:space="preserve"> </v>
      </c>
      <c r="M73" s="43">
        <f t="shared" si="25"/>
        <v>0</v>
      </c>
      <c r="N73" s="43" t="str">
        <f t="shared" si="26"/>
        <v xml:space="preserve"> </v>
      </c>
      <c r="O73" s="44">
        <f t="shared" si="27"/>
        <v>0</v>
      </c>
      <c r="P73" s="46" t="str">
        <f t="shared" si="28"/>
        <v xml:space="preserve"> </v>
      </c>
      <c r="Q73" s="2">
        <f t="shared" si="29"/>
        <v>0</v>
      </c>
    </row>
    <row r="74" spans="1:17" hidden="1">
      <c r="A74" s="54" t="str">
        <f>IFERROR(VLOOKUP(Tableau4[[#This Row],[Nom Prénom]],Tableau[[Nom Prénom]:[Age]],4,FALSE)," ")</f>
        <v xml:space="preserve"> </v>
      </c>
      <c r="B74" s="55"/>
      <c r="C74" s="54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59"/>
      <c r="F74" s="56" t="str">
        <f>IFERROR(VLOOKUP(B74,Tableau[[Nom Prénom]:[Age]],5,FALSE)," ")</f>
        <v xml:space="preserve"> </v>
      </c>
      <c r="G74" s="57"/>
      <c r="H74" s="244"/>
      <c r="I74" s="159"/>
      <c r="J74" s="160">
        <f>Tableau4[[#This Row],[Ateliers]]+Tableau4[[#This Row],[Points]]</f>
        <v>0</v>
      </c>
      <c r="K74" s="42"/>
      <c r="L74" s="45" t="str">
        <f t="shared" si="24"/>
        <v xml:space="preserve"> </v>
      </c>
      <c r="M74" s="43">
        <f t="shared" si="25"/>
        <v>0</v>
      </c>
      <c r="N74" s="43" t="str">
        <f t="shared" si="26"/>
        <v xml:space="preserve"> </v>
      </c>
      <c r="O74" s="44">
        <f t="shared" si="27"/>
        <v>0</v>
      </c>
      <c r="P74" s="46" t="str">
        <f t="shared" si="28"/>
        <v xml:space="preserve"> </v>
      </c>
      <c r="Q74" s="2">
        <f t="shared" si="29"/>
        <v>0</v>
      </c>
    </row>
    <row r="75" spans="1:17" hidden="1">
      <c r="A75" s="54" t="str">
        <f>IFERROR(VLOOKUP(Tableau4[[#This Row],[Nom Prénom]],Tableau[[Nom Prénom]:[Age]],4,FALSE)," ")</f>
        <v xml:space="preserve"> </v>
      </c>
      <c r="B75" s="55"/>
      <c r="C75" s="67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63"/>
      <c r="F75" s="56" t="str">
        <f>IFERROR(VLOOKUP(B75,Tableau[[Nom Prénom]:[Age]],5,FALSE)," ")</f>
        <v xml:space="preserve"> </v>
      </c>
      <c r="G75" s="57"/>
      <c r="H75" s="244"/>
      <c r="I75" s="159"/>
      <c r="J75" s="160">
        <f>Tableau4[[#This Row],[Ateliers]]+Tableau4[[#This Row],[Points]]</f>
        <v>0</v>
      </c>
      <c r="K75" s="42"/>
      <c r="L75" s="45" t="str">
        <f t="shared" si="24"/>
        <v xml:space="preserve"> </v>
      </c>
      <c r="M75" s="43">
        <f t="shared" si="25"/>
        <v>0</v>
      </c>
      <c r="N75" s="43" t="str">
        <f t="shared" si="26"/>
        <v xml:space="preserve"> </v>
      </c>
      <c r="O75" s="44">
        <f t="shared" si="27"/>
        <v>0</v>
      </c>
      <c r="P75" s="46" t="str">
        <f t="shared" si="28"/>
        <v xml:space="preserve"> </v>
      </c>
      <c r="Q75" s="2">
        <f t="shared" si="29"/>
        <v>0</v>
      </c>
    </row>
    <row r="76" spans="1:17" hidden="1">
      <c r="A76" s="54" t="str">
        <f>IFERROR(VLOOKUP(Tableau4[[#This Row],[Nom Prénom]],Tableau[[Nom Prénom]:[Age]],4,FALSE)," ")</f>
        <v xml:space="preserve"> </v>
      </c>
      <c r="B76" s="55"/>
      <c r="C76" s="68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1"/>
      <c r="F76" s="56" t="str">
        <f>IFERROR(VLOOKUP(B76,Tableau[[Nom Prénom]:[Age]],5,FALSE)," ")</f>
        <v xml:space="preserve"> </v>
      </c>
      <c r="G76" s="57"/>
      <c r="H76" s="244"/>
      <c r="I76" s="159"/>
      <c r="J76" s="160">
        <f>Tableau4[[#This Row],[Ateliers]]+Tableau4[[#This Row],[Points]]</f>
        <v>0</v>
      </c>
      <c r="K76" s="42"/>
      <c r="L76" s="42" t="str">
        <f t="shared" si="24"/>
        <v xml:space="preserve"> </v>
      </c>
      <c r="M76" s="43">
        <f t="shared" si="25"/>
        <v>0</v>
      </c>
      <c r="N76" s="43" t="str">
        <f t="shared" si="26"/>
        <v xml:space="preserve"> </v>
      </c>
      <c r="O76" s="44">
        <f t="shared" si="27"/>
        <v>0</v>
      </c>
      <c r="P76" s="44" t="str">
        <f t="shared" si="28"/>
        <v xml:space="preserve"> </v>
      </c>
      <c r="Q76" s="2">
        <f t="shared" si="29"/>
        <v>0</v>
      </c>
    </row>
    <row r="77" spans="1:17" hidden="1">
      <c r="A77" s="54" t="str">
        <f>IFERROR(VLOOKUP(Tableau4[[#This Row],[Nom Prénom]],Tableau[[Nom Prénom]:[Age]],4,FALSE)," ")</f>
        <v xml:space="preserve"> </v>
      </c>
      <c r="B77" s="55"/>
      <c r="C77" s="54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59"/>
      <c r="F77" s="56" t="str">
        <f>IFERROR(VLOOKUP(B77,Tableau[[Nom Prénom]:[Age]],5,FALSE)," ")</f>
        <v xml:space="preserve"> </v>
      </c>
      <c r="G77" s="57"/>
      <c r="H77" s="244"/>
      <c r="I77" s="159"/>
      <c r="J77" s="160">
        <f>Tableau4[[#This Row],[Ateliers]]+Tableau4[[#This Row],[Points]]</f>
        <v>0</v>
      </c>
      <c r="K77" s="42"/>
      <c r="L77" s="45" t="str">
        <f t="shared" si="24"/>
        <v xml:space="preserve"> </v>
      </c>
      <c r="M77" s="43">
        <f t="shared" si="25"/>
        <v>0</v>
      </c>
      <c r="N77" s="43" t="str">
        <f t="shared" si="26"/>
        <v xml:space="preserve"> </v>
      </c>
      <c r="O77" s="44">
        <f t="shared" si="27"/>
        <v>0</v>
      </c>
      <c r="P77" s="46" t="str">
        <f t="shared" si="28"/>
        <v xml:space="preserve"> </v>
      </c>
      <c r="Q77" s="2">
        <f t="shared" si="29"/>
        <v>0</v>
      </c>
    </row>
    <row r="78" spans="1:17" hidden="1">
      <c r="A78" s="54" t="str">
        <f>IFERROR(VLOOKUP(Tableau4[[#This Row],[Nom Prénom]],Tableau[[Nom Prénom]:[Age]],4,FALSE)," ")</f>
        <v xml:space="preserve"> </v>
      </c>
      <c r="B78" s="55"/>
      <c r="C78" s="66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61"/>
      <c r="F78" s="56" t="str">
        <f>IFERROR(VLOOKUP(B78,Tableau[[Nom Prénom]:[Age]],5,FALSE)," ")</f>
        <v xml:space="preserve"> </v>
      </c>
      <c r="G78" s="57"/>
      <c r="H78" s="244"/>
      <c r="I78" s="159"/>
      <c r="J78" s="160">
        <f>Tableau4[[#This Row],[Ateliers]]+Tableau4[[#This Row],[Points]]</f>
        <v>0</v>
      </c>
      <c r="K78" s="42"/>
      <c r="L78" s="45" t="str">
        <f t="shared" si="24"/>
        <v xml:space="preserve"> </v>
      </c>
      <c r="M78" s="43">
        <f t="shared" si="25"/>
        <v>0</v>
      </c>
      <c r="N78" s="43" t="str">
        <f t="shared" si="26"/>
        <v xml:space="preserve"> </v>
      </c>
      <c r="O78" s="44">
        <f t="shared" si="27"/>
        <v>0</v>
      </c>
      <c r="P78" s="46" t="str">
        <f t="shared" si="28"/>
        <v xml:space="preserve"> </v>
      </c>
      <c r="Q78" s="2">
        <f t="shared" si="29"/>
        <v>0</v>
      </c>
    </row>
    <row r="79" spans="1:17" hidden="1">
      <c r="A79" s="54" t="str">
        <f>IFERROR(VLOOKUP(Tableau4[[#This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3"/>
      <c r="F79" s="56" t="str">
        <f>IFERROR(VLOOKUP(B79,Tableau[[Nom Prénom]:[Age]],5,FALSE)," ")</f>
        <v xml:space="preserve"> </v>
      </c>
      <c r="G79" s="64"/>
      <c r="H79" s="159"/>
      <c r="I79" s="159"/>
      <c r="J79" s="160">
        <f>Tableau4[[#This Row],[Ateliers]]+Tableau4[[#This Row],[Points]]</f>
        <v>0</v>
      </c>
      <c r="K79" s="42"/>
      <c r="L79" s="45" t="str">
        <f t="shared" si="24"/>
        <v xml:space="preserve"> </v>
      </c>
      <c r="M79" s="43">
        <f t="shared" si="25"/>
        <v>0</v>
      </c>
      <c r="N79" s="43" t="str">
        <f t="shared" si="26"/>
        <v xml:space="preserve"> </v>
      </c>
      <c r="O79" s="44">
        <f t="shared" si="27"/>
        <v>0</v>
      </c>
      <c r="P79" s="46" t="str">
        <f t="shared" si="28"/>
        <v xml:space="preserve"> </v>
      </c>
      <c r="Q79" s="2">
        <f t="shared" si="29"/>
        <v>0</v>
      </c>
    </row>
    <row r="80" spans="1:17" hidden="1">
      <c r="A80" s="54" t="str">
        <f>IFERROR(VLOOKUP(Tableau4[[#This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57"/>
      <c r="H80" s="159"/>
      <c r="I80" s="159"/>
      <c r="J80" s="160">
        <f>Tableau4[[#This Row],[Ateliers]]+Tableau4[[#This Row],[Points]]</f>
        <v>0</v>
      </c>
      <c r="K80" s="154"/>
      <c r="L80" s="45"/>
      <c r="M80" s="43">
        <f t="shared" si="25"/>
        <v>0</v>
      </c>
      <c r="N80" s="43" t="str">
        <f t="shared" si="26"/>
        <v xml:space="preserve"> </v>
      </c>
      <c r="O80" s="44">
        <f t="shared" si="27"/>
        <v>0</v>
      </c>
      <c r="P80" s="46" t="str">
        <f t="shared" si="28"/>
        <v xml:space="preserve"> </v>
      </c>
      <c r="Q80" s="2">
        <f t="shared" si="29"/>
        <v>0</v>
      </c>
    </row>
    <row r="81" spans="1:17" hidden="1">
      <c r="A81" s="54" t="str">
        <f>IFERROR(VLOOKUP(Tableau4[[#This Row],[Nom Prénom]],Tableau[[Nom Prénom]:[Age]],4,FALSE)," ")</f>
        <v xml:space="preserve"> </v>
      </c>
      <c r="B81" s="55"/>
      <c r="C81" s="54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59"/>
      <c r="F81" s="56" t="str">
        <f>IFERROR(VLOOKUP(B81,Tableau[[Nom Prénom]:[Age]],5,FALSE)," ")</f>
        <v xml:space="preserve"> </v>
      </c>
      <c r="G81" s="57"/>
      <c r="H81" s="159"/>
      <c r="I81" s="159"/>
      <c r="J81" s="160">
        <f>Tableau4[[#This Row],[Ateliers]]+Tableau4[[#This Row],[Points]]</f>
        <v>0</v>
      </c>
      <c r="K81" s="47"/>
      <c r="L81" s="45"/>
      <c r="M81" s="43">
        <f t="shared" si="25"/>
        <v>0</v>
      </c>
      <c r="N81" s="43" t="str">
        <f t="shared" si="26"/>
        <v xml:space="preserve"> </v>
      </c>
      <c r="O81" s="44">
        <f t="shared" si="27"/>
        <v>0</v>
      </c>
      <c r="P81" s="46" t="str">
        <f t="shared" si="28"/>
        <v xml:space="preserve"> </v>
      </c>
      <c r="Q81" s="2">
        <f t="shared" si="29"/>
        <v>0</v>
      </c>
    </row>
    <row r="82" spans="1:17" hidden="1">
      <c r="A82" s="54" t="str">
        <f>IFERROR(VLOOKUP(Tableau4[[#This Row],[Nom Prénom]],Tableau[[Nom Prénom]:[Age]],4,FALSE)," ")</f>
        <v xml:space="preserve"> </v>
      </c>
      <c r="B82" s="55"/>
      <c r="C82" s="62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63"/>
      <c r="F82" s="56" t="str">
        <f>IFERROR(VLOOKUP(B82,Tableau[[Nom Prénom]:[Age]],5,FALSE)," ")</f>
        <v xml:space="preserve"> </v>
      </c>
      <c r="G82" s="57"/>
      <c r="H82" s="159"/>
      <c r="I82" s="159"/>
      <c r="J82" s="160">
        <f>Tableau4[[#This Row],[Ateliers]]+Tableau4[[#This Row],[Points]]</f>
        <v>0</v>
      </c>
      <c r="K82" s="47"/>
      <c r="L82" s="45"/>
      <c r="M82" s="43">
        <f t="shared" si="25"/>
        <v>0</v>
      </c>
      <c r="N82" s="43" t="str">
        <f t="shared" si="26"/>
        <v xml:space="preserve"> </v>
      </c>
      <c r="O82" s="44">
        <f t="shared" si="27"/>
        <v>0</v>
      </c>
      <c r="P82" s="46" t="str">
        <f t="shared" si="28"/>
        <v xml:space="preserve"> </v>
      </c>
      <c r="Q82" s="2">
        <f t="shared" si="29"/>
        <v>0</v>
      </c>
    </row>
    <row r="83" spans="1:17" hidden="1">
      <c r="A83" s="54" t="str">
        <f>IFERROR(VLOOKUP(Tableau4[[#This Row],[Nom Prénom]],Tableau[[Nom Prénom]:[Age]],4,FALSE)," ")</f>
        <v xml:space="preserve"> </v>
      </c>
      <c r="B83" s="55"/>
      <c r="C83" s="68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60">
        <f>Tableau4[[#This Row],[Ateliers]]+Tableau4[[#This Row],[Points]]</f>
        <v>0</v>
      </c>
      <c r="K83" s="47"/>
      <c r="L83" s="45"/>
      <c r="M83" s="43">
        <f t="shared" si="25"/>
        <v>0</v>
      </c>
      <c r="N83" s="43" t="str">
        <f t="shared" si="26"/>
        <v xml:space="preserve"> </v>
      </c>
      <c r="O83" s="44">
        <f t="shared" si="27"/>
        <v>0</v>
      </c>
      <c r="P83" s="46" t="str">
        <f t="shared" si="28"/>
        <v xml:space="preserve"> </v>
      </c>
      <c r="Q83" s="2">
        <f t="shared" si="29"/>
        <v>0</v>
      </c>
    </row>
    <row r="84" spans="1:17" hidden="1">
      <c r="A84" s="54" t="str">
        <f>IFERROR(VLOOKUP(Tableau4[[#This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60">
        <f>Tableau4[[#This Row],[Ateliers]]+Tableau4[[#This Row],[Points]]</f>
        <v>0</v>
      </c>
      <c r="K84" s="47"/>
      <c r="L84" s="94"/>
      <c r="M84" s="47"/>
      <c r="N84" s="47"/>
      <c r="O84" s="44"/>
      <c r="P84" s="48" t="str">
        <f t="shared" si="28"/>
        <v xml:space="preserve"> </v>
      </c>
    </row>
    <row r="85" spans="1:17" hidden="1">
      <c r="A85" s="54" t="str">
        <f>IFERROR(VLOOKUP(Tableau4[[#This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84"/>
      <c r="I85" s="184"/>
      <c r="J85" s="160">
        <f>Tableau4[[#This Row],[Ateliers]]+Tableau4[[#This Row],[Points]]</f>
        <v>0</v>
      </c>
      <c r="K85" s="47"/>
      <c r="L85" s="94"/>
      <c r="M85" s="47"/>
      <c r="N85" s="47"/>
      <c r="O85" s="44"/>
      <c r="P85" s="48" t="str">
        <f t="shared" si="28"/>
        <v xml:space="preserve"> </v>
      </c>
    </row>
    <row r="86" spans="1:17" hidden="1">
      <c r="A86" s="54" t="str">
        <f>IFERROR(VLOOKUP(Tableau4[[#This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59"/>
      <c r="I86" s="159"/>
      <c r="J86" s="160">
        <f>Tableau4[[#This Row],[Ateliers]]+Tableau4[[#This Row],[Points]]</f>
        <v>0</v>
      </c>
      <c r="K86" s="47"/>
      <c r="L86" s="94"/>
      <c r="M86" s="47"/>
      <c r="N86" s="47"/>
      <c r="O86" s="44"/>
      <c r="P86" s="48" t="str">
        <f t="shared" si="28"/>
        <v xml:space="preserve"> </v>
      </c>
    </row>
    <row r="87" spans="1:17" hidden="1">
      <c r="A87" s="54" t="str">
        <f>IFERROR(VLOOKUP(Tableau4[[#This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60">
        <f>Tableau4[[#This Row],[Ateliers]]+Tableau4[[#This Row],[Points]]</f>
        <v>0</v>
      </c>
      <c r="K87" s="47"/>
      <c r="L87" s="94"/>
      <c r="M87" s="47"/>
      <c r="N87" s="47"/>
      <c r="O87" s="44"/>
      <c r="P87" s="48" t="str">
        <f t="shared" si="28"/>
        <v xml:space="preserve"> </v>
      </c>
    </row>
    <row r="88" spans="1:17" hidden="1">
      <c r="A88" s="54" t="str">
        <f>IFERROR(VLOOKUP(Tableau4[[#This Row],[Nom Prénom]],Tableau[[Nom Prénom]:[Age]],4,FALSE)," ")</f>
        <v xml:space="preserve"> </v>
      </c>
      <c r="B88" s="55"/>
      <c r="C88" s="68"/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58"/>
      <c r="I88" s="58"/>
      <c r="J88" s="160">
        <f>Tableau4[[#This Row],[Ateliers]]+Tableau4[[#This Row],[Points]]</f>
        <v>0</v>
      </c>
      <c r="K88" s="47"/>
      <c r="L88" s="94"/>
      <c r="M88" s="47"/>
      <c r="N88" s="47"/>
      <c r="O88" s="44"/>
      <c r="P88" s="48" t="str">
        <f t="shared" si="28"/>
        <v xml:space="preserve"> </v>
      </c>
    </row>
    <row r="89" spans="1:17" hidden="1">
      <c r="A89" s="54" t="str">
        <f>IFERROR(VLOOKUP(Tableau4[[#This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160">
        <f>Tableau4[[#This Row],[Ateliers]]+Tableau4[[#This Row],[Points]]</f>
        <v>0</v>
      </c>
      <c r="K89" s="47"/>
      <c r="L89" s="94"/>
      <c r="M89" s="47"/>
      <c r="N89" s="47"/>
      <c r="O89" s="44"/>
      <c r="P89" s="48" t="str">
        <f t="shared" si="28"/>
        <v xml:space="preserve"> </v>
      </c>
    </row>
    <row r="90" spans="1:17" hidden="1">
      <c r="A90" s="54" t="str">
        <f>IFERROR(VLOOKUP(Tableau4[[#This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160">
        <f>Tableau4[[#This Row],[Ateliers]]+Tableau4[[#This Row],[Points]]</f>
        <v>0</v>
      </c>
      <c r="K90" s="47"/>
      <c r="L90" s="94"/>
      <c r="M90" s="47"/>
      <c r="N90" s="47"/>
      <c r="O90" s="44"/>
      <c r="P90" s="48" t="str">
        <f t="shared" si="28"/>
        <v xml:space="preserve"> </v>
      </c>
    </row>
    <row r="91" spans="1:17" hidden="1">
      <c r="A91" s="54" t="str">
        <f>IFERROR(VLOOKUP(Tableau4[[#This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160">
        <f>Tableau4[[#This Row],[Ateliers]]+Tableau4[[#This Row],[Points]]</f>
        <v>0</v>
      </c>
      <c r="K91" s="47"/>
      <c r="L91" s="94"/>
      <c r="M91" s="47"/>
      <c r="N91" s="47"/>
      <c r="O91" s="44"/>
      <c r="P91" s="48" t="str">
        <f t="shared" si="28"/>
        <v xml:space="preserve"> </v>
      </c>
    </row>
    <row r="92" spans="1:17" hidden="1">
      <c r="A92" s="54" t="str">
        <f>IFERROR(VLOOKUP(Tableau4[[#This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160">
        <f>Tableau4[[#This Row],[Ateliers]]+Tableau4[[#This Row],[Points]]</f>
        <v>0</v>
      </c>
      <c r="K92" s="47"/>
      <c r="L92" s="94"/>
      <c r="M92" s="47"/>
      <c r="N92" s="47"/>
      <c r="O92" s="44"/>
      <c r="P92" s="48" t="str">
        <f t="shared" si="28"/>
        <v xml:space="preserve"> </v>
      </c>
    </row>
    <row r="93" spans="1:17" hidden="1">
      <c r="A93" s="54" t="str">
        <f>IFERROR(VLOOKUP(Tableau4[[#This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160">
        <f>Tableau4[[#This Row],[Ateliers]]+Tableau4[[#This Row],[Points]]</f>
        <v>0</v>
      </c>
      <c r="K93" s="47"/>
      <c r="L93" s="94"/>
      <c r="M93" s="47"/>
      <c r="N93" s="47"/>
      <c r="O93" s="44"/>
      <c r="P93" s="48" t="str">
        <f t="shared" si="28"/>
        <v xml:space="preserve"> </v>
      </c>
    </row>
    <row r="94" spans="1:17" hidden="1">
      <c r="A94" s="54" t="str">
        <f>IFERROR(VLOOKUP(Tableau4[[#This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160">
        <f>Tableau4[[#This Row],[Ateliers]]+Tableau4[[#This Row],[Points]]</f>
        <v>0</v>
      </c>
      <c r="K94" s="47"/>
      <c r="L94" s="94"/>
      <c r="M94" s="47"/>
      <c r="N94" s="47"/>
      <c r="O94" s="44"/>
      <c r="P94" s="48" t="str">
        <f t="shared" si="28"/>
        <v xml:space="preserve"> </v>
      </c>
    </row>
    <row r="95" spans="1:17" hidden="1">
      <c r="A95" s="54" t="str">
        <f>IFERROR(VLOOKUP(Tableau4[[#This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160">
        <f>Tableau4[[#This Row],[Ateliers]]+Tableau4[[#This Row],[Points]]</f>
        <v>0</v>
      </c>
      <c r="K95" s="47"/>
      <c r="L95" s="94"/>
      <c r="M95" s="47"/>
      <c r="N95" s="47"/>
      <c r="O95" s="44"/>
      <c r="P95" s="48" t="str">
        <f t="shared" si="28"/>
        <v xml:space="preserve"> </v>
      </c>
    </row>
    <row r="96" spans="1:17" hidden="1">
      <c r="A96" s="54" t="str">
        <f>IFERROR(VLOOKUP(Tableau4[[#This Row],[Nom Prénom]],Tableau[[Nom Prénom]:[Age]],4,FALSE)," ")</f>
        <v xml:space="preserve"> </v>
      </c>
      <c r="B96" s="55"/>
      <c r="C96" s="68"/>
      <c r="D96" s="70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60"/>
      <c r="I96" s="60"/>
      <c r="J96" s="160">
        <f>Tableau4[[#This Row],[Ateliers]]+Tableau4[[#This Row],[Points]]</f>
        <v>0</v>
      </c>
      <c r="K96" s="47"/>
      <c r="L96" s="94"/>
      <c r="M96" s="47"/>
      <c r="N96" s="47"/>
      <c r="O96" s="44"/>
      <c r="P96" s="48" t="str">
        <f t="shared" si="28"/>
        <v xml:space="preserve"> </v>
      </c>
    </row>
    <row r="97" spans="1:16" hidden="1">
      <c r="A97" s="54" t="str">
        <f>IFERROR(VLOOKUP(Tableau4[[#This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160">
        <f>Tableau4[[#This Row],[Ateliers]]+Tableau4[[#This Row],[Points]]</f>
        <v>0</v>
      </c>
      <c r="K97" s="47"/>
      <c r="L97" s="94"/>
      <c r="M97" s="47"/>
      <c r="N97" s="47"/>
      <c r="O97" s="44"/>
      <c r="P97" s="48" t="str">
        <f t="shared" si="28"/>
        <v xml:space="preserve"> </v>
      </c>
    </row>
    <row r="98" spans="1:16" hidden="1">
      <c r="A98" s="54" t="str">
        <f>IFERROR(VLOOKUP(Tableau4[[#This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160">
        <f>Tableau4[[#This Row],[Ateliers]]+Tableau4[[#This Row],[Points]]</f>
        <v>0</v>
      </c>
      <c r="K98" s="47"/>
      <c r="L98" s="94"/>
      <c r="M98" s="47"/>
      <c r="N98" s="47"/>
      <c r="O98" s="44"/>
      <c r="P98" s="48" t="str">
        <f t="shared" si="28"/>
        <v xml:space="preserve"> </v>
      </c>
    </row>
    <row r="99" spans="1:16" hidden="1">
      <c r="A99" s="54" t="str">
        <f>IFERROR(VLOOKUP(Tableau4[[#This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160">
        <f>Tableau4[[#This Row],[Ateliers]]+Tableau4[[#This Row],[Points]]</f>
        <v>0</v>
      </c>
      <c r="K99" s="47"/>
      <c r="L99" s="94"/>
      <c r="M99" s="47"/>
      <c r="N99" s="47"/>
      <c r="O99" s="44"/>
      <c r="P99" s="48" t="str">
        <f t="shared" si="28"/>
        <v xml:space="preserve"> </v>
      </c>
    </row>
    <row r="100" spans="1:16" hidden="1">
      <c r="A100" s="54" t="str">
        <f>IFERROR(VLOOKUP(Tableau4[[#This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160">
        <f>Tableau4[[#This Row],[Ateliers]]+Tableau4[[#This Row],[Points]]</f>
        <v>0</v>
      </c>
      <c r="K100" s="47"/>
      <c r="L100" s="94"/>
      <c r="M100" s="47"/>
      <c r="N100" s="47"/>
      <c r="O100" s="44"/>
      <c r="P100" s="48" t="str">
        <f t="shared" si="28"/>
        <v xml:space="preserve"> </v>
      </c>
    </row>
    <row r="101" spans="1:16" hidden="1">
      <c r="A101" s="54" t="str">
        <f>IFERROR(VLOOKUP(Tableau4[[#This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160">
        <f>Tableau4[[#This Row],[Ateliers]]+Tableau4[[#This Row],[Points]]</f>
        <v>0</v>
      </c>
      <c r="K101" s="47"/>
      <c r="L101" s="94"/>
      <c r="M101" s="47"/>
      <c r="N101" s="47"/>
      <c r="O101" s="44"/>
      <c r="P101" s="48" t="str">
        <f t="shared" si="28"/>
        <v xml:space="preserve"> </v>
      </c>
    </row>
    <row r="102" spans="1:16" hidden="1">
      <c r="A102" s="54" t="str">
        <f>IFERROR(VLOOKUP(Tableau4[[#This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160">
        <f>Tableau4[[#This Row],[Ateliers]]+Tableau4[[#This Row],[Points]]</f>
        <v>0</v>
      </c>
      <c r="K102" s="47"/>
      <c r="L102" s="94"/>
      <c r="M102" s="47"/>
      <c r="N102" s="47"/>
      <c r="O102" s="44"/>
      <c r="P102" s="48" t="str">
        <f t="shared" si="28"/>
        <v xml:space="preserve"> </v>
      </c>
    </row>
    <row r="103" spans="1:16" hidden="1">
      <c r="A103" s="54" t="str">
        <f>IFERROR(VLOOKUP(Tableau4[[#This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160">
        <f>Tableau4[[#This Row],[Ateliers]]+Tableau4[[#This Row],[Points]]</f>
        <v>0</v>
      </c>
      <c r="K103" s="47"/>
      <c r="L103" s="94"/>
      <c r="M103" s="47"/>
      <c r="N103" s="47"/>
      <c r="O103" s="44"/>
      <c r="P103" s="48" t="str">
        <f t="shared" si="28"/>
        <v xml:space="preserve"> </v>
      </c>
    </row>
    <row r="104" spans="1:16" hidden="1">
      <c r="A104" s="54" t="str">
        <f>IFERROR(VLOOKUP(Tableau4[[#This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160">
        <f>Tableau4[[#This Row],[Ateliers]]+Tableau4[[#This Row],[Points]]</f>
        <v>0</v>
      </c>
      <c r="K104" s="47"/>
      <c r="L104" s="94"/>
      <c r="M104" s="47"/>
      <c r="N104" s="47"/>
      <c r="O104" s="44"/>
      <c r="P104" s="48" t="str">
        <f t="shared" si="28"/>
        <v xml:space="preserve"> </v>
      </c>
    </row>
    <row r="105" spans="1:16" hidden="1">
      <c r="A105" s="54" t="str">
        <f>IFERROR(VLOOKUP(Tableau4[[#This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160">
        <f>Tableau4[[#This Row],[Ateliers]]+Tableau4[[#This Row],[Points]]</f>
        <v>0</v>
      </c>
      <c r="K105" s="47"/>
      <c r="L105" s="94"/>
      <c r="M105" s="47"/>
      <c r="N105" s="47"/>
      <c r="O105" s="44"/>
      <c r="P105" s="48" t="str">
        <f t="shared" si="28"/>
        <v xml:space="preserve"> </v>
      </c>
    </row>
    <row r="106" spans="1:16" hidden="1">
      <c r="A106" s="54" t="str">
        <f>IFERROR(VLOOKUP(Tableau4[[#This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160">
        <f>Tableau4[[#This Row],[Ateliers]]+Tableau4[[#This Row],[Points]]</f>
        <v>0</v>
      </c>
      <c r="K106" s="47"/>
      <c r="L106" s="94"/>
      <c r="M106" s="47"/>
      <c r="N106" s="47"/>
      <c r="O106" s="44"/>
      <c r="P106" s="48" t="str">
        <f t="shared" si="28"/>
        <v xml:space="preserve"> </v>
      </c>
    </row>
    <row r="107" spans="1:16" hidden="1">
      <c r="A107" s="54" t="str">
        <f>IFERROR(VLOOKUP(Tableau4[[#This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160">
        <f>Tableau4[[#This Row],[Ateliers]]+Tableau4[[#This Row],[Points]]</f>
        <v>0</v>
      </c>
      <c r="K107" s="47"/>
      <c r="L107" s="94"/>
      <c r="M107" s="47"/>
      <c r="N107" s="47"/>
      <c r="O107" s="44"/>
      <c r="P107" s="48" t="str">
        <f t="shared" si="28"/>
        <v xml:space="preserve"> </v>
      </c>
    </row>
    <row r="108" spans="1:16" hidden="1">
      <c r="A108" s="54" t="str">
        <f>IFERROR(VLOOKUP(Tableau4[[#This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160">
        <f>Tableau4[[#This Row],[Ateliers]]+Tableau4[[#This Row],[Points]]</f>
        <v>0</v>
      </c>
      <c r="K108" s="47"/>
      <c r="L108" s="94"/>
      <c r="M108" s="47"/>
      <c r="N108" s="47"/>
      <c r="O108" s="44"/>
      <c r="P108" s="48" t="str">
        <f t="shared" si="28"/>
        <v xml:space="preserve"> </v>
      </c>
    </row>
    <row r="109" spans="1:16" hidden="1">
      <c r="A109" s="54" t="str">
        <f>IFERROR(VLOOKUP(Tableau4[[#This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160">
        <f>Tableau4[[#This Row],[Ateliers]]+Tableau4[[#This Row],[Points]]</f>
        <v>0</v>
      </c>
      <c r="K109" s="47"/>
      <c r="L109" s="94"/>
      <c r="M109" s="47"/>
      <c r="N109" s="47"/>
      <c r="O109" s="44"/>
      <c r="P109" s="48" t="str">
        <f t="shared" si="28"/>
        <v xml:space="preserve"> </v>
      </c>
    </row>
    <row r="110" spans="1:16" hidden="1">
      <c r="A110" s="54" t="str">
        <f>IFERROR(VLOOKUP(Tableau4[[#This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160">
        <f>Tableau4[[#This Row],[Ateliers]]+Tableau4[[#This Row],[Points]]</f>
        <v>0</v>
      </c>
      <c r="K110" s="47"/>
      <c r="L110" s="94"/>
      <c r="M110" s="47"/>
      <c r="N110" s="47"/>
      <c r="O110" s="44"/>
      <c r="P110" s="48" t="str">
        <f t="shared" si="28"/>
        <v xml:space="preserve"> </v>
      </c>
    </row>
    <row r="111" spans="1:16" hidden="1">
      <c r="A111" s="54" t="str">
        <f>IFERROR(VLOOKUP(Tableau4[[#This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160">
        <f>Tableau4[[#This Row],[Ateliers]]+Tableau4[[#This Row],[Points]]</f>
        <v>0</v>
      </c>
      <c r="K111" s="47"/>
      <c r="L111" s="94"/>
      <c r="M111" s="47"/>
      <c r="N111" s="47"/>
      <c r="O111" s="44"/>
      <c r="P111" s="48" t="str">
        <f t="shared" si="28"/>
        <v xml:space="preserve"> </v>
      </c>
    </row>
    <row r="112" spans="1:16" hidden="1">
      <c r="A112" s="54" t="str">
        <f>IFERROR(VLOOKUP(Tableau4[[#This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160">
        <f>Tableau4[[#This Row],[Ateliers]]+Tableau4[[#This Row],[Points]]</f>
        <v>0</v>
      </c>
      <c r="K112" s="47"/>
      <c r="L112" s="94"/>
      <c r="M112" s="47"/>
      <c r="N112" s="47"/>
      <c r="O112" s="44"/>
      <c r="P112" s="48" t="str">
        <f t="shared" si="28"/>
        <v xml:space="preserve"> </v>
      </c>
    </row>
    <row r="113" spans="1:16" hidden="1">
      <c r="A113" s="54" t="str">
        <f>IFERROR(VLOOKUP(Tableau4[[#This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160">
        <f>Tableau4[[#This Row],[Ateliers]]+Tableau4[[#This Row],[Points]]</f>
        <v>0</v>
      </c>
      <c r="K113" s="47"/>
      <c r="L113" s="94"/>
      <c r="M113" s="47"/>
      <c r="N113" s="47"/>
      <c r="O113" s="44"/>
      <c r="P113" s="48" t="str">
        <f t="shared" si="28"/>
        <v xml:space="preserve"> </v>
      </c>
    </row>
    <row r="114" spans="1:16" hidden="1">
      <c r="A114" s="54" t="str">
        <f>IFERROR(VLOOKUP(Tableau4[[#This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160">
        <f>Tableau4[[#This Row],[Ateliers]]+Tableau4[[#This Row],[Points]]</f>
        <v>0</v>
      </c>
      <c r="K114" s="47"/>
      <c r="L114" s="94"/>
      <c r="M114" s="47"/>
      <c r="N114" s="47"/>
      <c r="O114" s="44"/>
      <c r="P114" s="48" t="str">
        <f t="shared" si="28"/>
        <v xml:space="preserve"> </v>
      </c>
    </row>
    <row r="115" spans="1:16" hidden="1">
      <c r="A115" s="54" t="str">
        <f>IFERROR(VLOOKUP(Tableau4[[#This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160">
        <f>Tableau4[[#This Row],[Ateliers]]+Tableau4[[#This Row],[Points]]</f>
        <v>0</v>
      </c>
      <c r="K115" s="47"/>
      <c r="L115" s="94"/>
      <c r="M115" s="47"/>
      <c r="N115" s="47"/>
      <c r="O115" s="44"/>
      <c r="P115" s="48" t="str">
        <f t="shared" si="28"/>
        <v xml:space="preserve"> </v>
      </c>
    </row>
    <row r="116" spans="1:16" hidden="1">
      <c r="A116" s="54" t="str">
        <f>IFERROR(VLOOKUP(Tableau4[[#This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160">
        <f>Tableau4[[#This Row],[Ateliers]]+Tableau4[[#This Row],[Points]]</f>
        <v>0</v>
      </c>
      <c r="K116" s="47"/>
      <c r="L116" s="94"/>
      <c r="M116" s="47"/>
      <c r="N116" s="47"/>
      <c r="O116" s="44"/>
      <c r="P116" s="48" t="str">
        <f t="shared" si="28"/>
        <v xml:space="preserve"> </v>
      </c>
    </row>
    <row r="117" spans="1:16" hidden="1">
      <c r="A117" s="54" t="str">
        <f>IFERROR(VLOOKUP(Tableau4[[#This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160">
        <f>Tableau4[[#This Row],[Ateliers]]+Tableau4[[#This Row],[Points]]</f>
        <v>0</v>
      </c>
      <c r="K117" s="47"/>
      <c r="L117" s="94"/>
      <c r="M117" s="47"/>
      <c r="N117" s="47"/>
      <c r="O117" s="44"/>
      <c r="P117" s="48" t="str">
        <f t="shared" si="28"/>
        <v xml:space="preserve"> </v>
      </c>
    </row>
    <row r="118" spans="1:16" hidden="1">
      <c r="A118" s="54" t="str">
        <f>IFERROR(VLOOKUP(Tableau4[[#This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160">
        <f>Tableau4[[#This Row],[Ateliers]]+Tableau4[[#This Row],[Points]]</f>
        <v>0</v>
      </c>
      <c r="K118" s="47"/>
      <c r="L118" s="94"/>
      <c r="M118" s="47"/>
      <c r="N118" s="47"/>
      <c r="O118" s="44"/>
      <c r="P118" s="48" t="str">
        <f t="shared" si="28"/>
        <v xml:space="preserve"> </v>
      </c>
    </row>
    <row r="119" spans="1:16" hidden="1">
      <c r="A119" s="54" t="str">
        <f>IFERROR(VLOOKUP(Tableau4[[#This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160">
        <f>Tableau4[[#This Row],[Ateliers]]+Tableau4[[#This Row],[Points]]</f>
        <v>0</v>
      </c>
      <c r="K119" s="47"/>
      <c r="L119" s="94"/>
      <c r="M119" s="47"/>
      <c r="N119" s="47"/>
      <c r="O119" s="44"/>
      <c r="P119" s="48" t="str">
        <f t="shared" si="28"/>
        <v xml:space="preserve"> </v>
      </c>
    </row>
    <row r="120" spans="1:16" hidden="1">
      <c r="A120" s="54" t="str">
        <f>IFERROR(VLOOKUP(Tableau4[[#This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160">
        <f>Tableau4[[#This Row],[Ateliers]]+Tableau4[[#This Row],[Points]]</f>
        <v>0</v>
      </c>
      <c r="K120" s="47"/>
      <c r="L120" s="94"/>
      <c r="M120" s="47"/>
      <c r="N120" s="47"/>
      <c r="O120" s="44"/>
      <c r="P120" s="48" t="str">
        <f t="shared" si="28"/>
        <v xml:space="preserve"> </v>
      </c>
    </row>
    <row r="121" spans="1:16" hidden="1">
      <c r="A121" s="54" t="str">
        <f>IFERROR(VLOOKUP(Tableau4[[#This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160">
        <f>Tableau4[[#This Row],[Ateliers]]+Tableau4[[#This Row],[Points]]</f>
        <v>0</v>
      </c>
      <c r="K121" s="47"/>
      <c r="L121" s="94"/>
      <c r="M121" s="47"/>
      <c r="N121" s="47"/>
      <c r="O121" s="44"/>
      <c r="P121" s="48" t="str">
        <f t="shared" si="28"/>
        <v xml:space="preserve"> </v>
      </c>
    </row>
    <row r="122" spans="1:16" hidden="1">
      <c r="A122" s="54" t="str">
        <f>IFERROR(VLOOKUP(Tableau4[[#This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160">
        <f>Tableau4[[#This Row],[Ateliers]]+Tableau4[[#This Row],[Points]]</f>
        <v>0</v>
      </c>
      <c r="K122" s="47"/>
      <c r="L122" s="94"/>
      <c r="M122" s="47"/>
      <c r="N122" s="47"/>
      <c r="O122" s="44"/>
      <c r="P122" s="48" t="str">
        <f t="shared" si="28"/>
        <v xml:space="preserve"> </v>
      </c>
    </row>
    <row r="123" spans="1:16" hidden="1">
      <c r="A123" s="54" t="str">
        <f>IFERROR(VLOOKUP(Tableau4[[#This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160">
        <f>Tableau4[[#This Row],[Ateliers]]+Tableau4[[#This Row],[Points]]</f>
        <v>0</v>
      </c>
      <c r="K123" s="47"/>
      <c r="L123" s="94"/>
      <c r="M123" s="47"/>
      <c r="N123" s="47"/>
      <c r="O123" s="44"/>
      <c r="P123" s="48" t="str">
        <f t="shared" si="28"/>
        <v xml:space="preserve"> </v>
      </c>
    </row>
    <row r="124" spans="1:16" hidden="1">
      <c r="A124" s="54" t="str">
        <f>IFERROR(VLOOKUP(Tableau4[[#This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160">
        <f>Tableau4[[#This Row],[Ateliers]]+Tableau4[[#This Row],[Points]]</f>
        <v>0</v>
      </c>
      <c r="K124" s="47"/>
      <c r="L124" s="94"/>
      <c r="M124" s="47"/>
      <c r="N124" s="47"/>
      <c r="O124" s="44"/>
      <c r="P124" s="48" t="str">
        <f t="shared" si="28"/>
        <v xml:space="preserve"> </v>
      </c>
    </row>
    <row r="125" spans="1:16" hidden="1">
      <c r="A125" s="54" t="str">
        <f>IFERROR(VLOOKUP(Tableau4[[#This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160">
        <f>Tableau4[[#This Row],[Ateliers]]+Tableau4[[#This Row],[Points]]</f>
        <v>0</v>
      </c>
      <c r="K125" s="47"/>
      <c r="L125" s="94"/>
      <c r="M125" s="47"/>
      <c r="N125" s="47"/>
      <c r="O125" s="44"/>
      <c r="P125" s="48" t="str">
        <f t="shared" si="28"/>
        <v xml:space="preserve"> </v>
      </c>
    </row>
    <row r="126" spans="1:16" hidden="1">
      <c r="A126" s="54" t="str">
        <f>IFERROR(VLOOKUP(Tableau4[[#This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160">
        <f>Tableau4[[#This Row],[Ateliers]]+Tableau4[[#This Row],[Points]]</f>
        <v>0</v>
      </c>
      <c r="K126" s="47"/>
      <c r="L126" s="94"/>
      <c r="M126" s="47"/>
      <c r="N126" s="47"/>
      <c r="O126" s="44"/>
      <c r="P126" s="48" t="str">
        <f t="shared" si="28"/>
        <v xml:space="preserve"> </v>
      </c>
    </row>
    <row r="127" spans="1:16" hidden="1">
      <c r="A127" s="54" t="str">
        <f>IFERROR(VLOOKUP(Tableau4[[#This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160">
        <f>Tableau4[[#This Row],[Ateliers]]+Tableau4[[#This Row],[Points]]</f>
        <v>0</v>
      </c>
      <c r="K127" s="47"/>
      <c r="L127" s="94"/>
      <c r="M127" s="47"/>
      <c r="N127" s="47"/>
      <c r="O127" s="44"/>
      <c r="P127" s="48" t="str">
        <f t="shared" si="28"/>
        <v xml:space="preserve"> </v>
      </c>
    </row>
    <row r="128" spans="1:16" hidden="1">
      <c r="A128" s="54" t="str">
        <f>IFERROR(VLOOKUP(Tableau4[[#This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160">
        <f>Tableau4[[#This Row],[Ateliers]]+Tableau4[[#This Row],[Points]]</f>
        <v>0</v>
      </c>
      <c r="K128" s="47"/>
      <c r="L128" s="94"/>
      <c r="M128" s="47"/>
      <c r="N128" s="47"/>
      <c r="O128" s="44"/>
      <c r="P128" s="48" t="str">
        <f t="shared" si="28"/>
        <v xml:space="preserve"> </v>
      </c>
    </row>
    <row r="129" spans="1:16" hidden="1">
      <c r="A129" s="54" t="str">
        <f>IFERROR(VLOOKUP(Tableau4[[#This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160">
        <f>Tableau4[[#This Row],[Ateliers]]+Tableau4[[#This Row],[Points]]</f>
        <v>0</v>
      </c>
      <c r="K129" s="47"/>
      <c r="L129" s="94"/>
      <c r="M129" s="47"/>
      <c r="N129" s="47"/>
      <c r="O129" s="44"/>
      <c r="P129" s="48" t="str">
        <f t="shared" si="28"/>
        <v xml:space="preserve"> </v>
      </c>
    </row>
    <row r="130" spans="1:16" hidden="1">
      <c r="A130" s="54" t="str">
        <f>IFERROR(VLOOKUP(Tableau4[[#This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160">
        <f>Tableau4[[#This Row],[Ateliers]]+Tableau4[[#This Row],[Points]]</f>
        <v>0</v>
      </c>
      <c r="K130" s="47"/>
      <c r="L130" s="94"/>
      <c r="M130" s="47"/>
      <c r="N130" s="47"/>
      <c r="O130" s="44"/>
      <c r="P130" s="48" t="str">
        <f t="shared" ref="P130:P193" si="30">IF(IF(K130="18 T",1,0)=1,H130," ")</f>
        <v xml:space="preserve"> </v>
      </c>
    </row>
    <row r="131" spans="1:16" hidden="1">
      <c r="A131" s="54" t="str">
        <f>IFERROR(VLOOKUP(Tableau4[[#This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160">
        <f>Tableau4[[#This Row],[Ateliers]]+Tableau4[[#This Row],[Points]]</f>
        <v>0</v>
      </c>
      <c r="K131" s="47"/>
      <c r="L131" s="94"/>
      <c r="M131" s="47"/>
      <c r="N131" s="47"/>
      <c r="O131" s="44"/>
      <c r="P131" s="48" t="str">
        <f t="shared" si="30"/>
        <v xml:space="preserve"> </v>
      </c>
    </row>
    <row r="132" spans="1:16" hidden="1">
      <c r="A132" s="54" t="str">
        <f>IFERROR(VLOOKUP(Tableau4[[#This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160">
        <f>Tableau4[[#This Row],[Ateliers]]+Tableau4[[#This Row],[Points]]</f>
        <v>0</v>
      </c>
      <c r="K132" s="47"/>
      <c r="L132" s="94"/>
      <c r="M132" s="47"/>
      <c r="N132" s="47"/>
      <c r="O132" s="44"/>
      <c r="P132" s="48" t="str">
        <f t="shared" si="30"/>
        <v xml:space="preserve"> </v>
      </c>
    </row>
    <row r="133" spans="1:16" hidden="1">
      <c r="A133" s="54" t="str">
        <f>IFERROR(VLOOKUP(Tableau4[[#This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160">
        <f>Tableau4[[#This Row],[Ateliers]]+Tableau4[[#This Row],[Points]]</f>
        <v>0</v>
      </c>
      <c r="K133" s="47"/>
      <c r="L133" s="94"/>
      <c r="M133" s="47"/>
      <c r="N133" s="47"/>
      <c r="O133" s="44"/>
      <c r="P133" s="48" t="str">
        <f t="shared" si="30"/>
        <v xml:space="preserve"> </v>
      </c>
    </row>
    <row r="134" spans="1:16" hidden="1">
      <c r="A134" s="54" t="str">
        <f>IFERROR(VLOOKUP(Tableau4[[#This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160">
        <f>Tableau4[[#This Row],[Ateliers]]+Tableau4[[#This Row],[Points]]</f>
        <v>0</v>
      </c>
      <c r="K134" s="47"/>
      <c r="L134" s="94"/>
      <c r="M134" s="47"/>
      <c r="N134" s="47"/>
      <c r="O134" s="44"/>
      <c r="P134" s="48" t="str">
        <f t="shared" si="30"/>
        <v xml:space="preserve"> </v>
      </c>
    </row>
    <row r="135" spans="1:16" hidden="1">
      <c r="A135" s="54" t="str">
        <f>IFERROR(VLOOKUP(Tableau4[[#This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160">
        <f>Tableau4[[#This Row],[Ateliers]]+Tableau4[[#This Row],[Points]]</f>
        <v>0</v>
      </c>
      <c r="K135" s="47"/>
      <c r="L135" s="94"/>
      <c r="M135" s="47"/>
      <c r="N135" s="47"/>
      <c r="O135" s="44"/>
      <c r="P135" s="48" t="str">
        <f t="shared" si="30"/>
        <v xml:space="preserve"> </v>
      </c>
    </row>
    <row r="136" spans="1:16" hidden="1">
      <c r="A136" s="54" t="str">
        <f>IFERROR(VLOOKUP(Tableau4[[#This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160">
        <f>Tableau4[[#This Row],[Ateliers]]+Tableau4[[#This Row],[Points]]</f>
        <v>0</v>
      </c>
      <c r="K136" s="47"/>
      <c r="L136" s="94"/>
      <c r="M136" s="47"/>
      <c r="N136" s="47"/>
      <c r="O136" s="44"/>
      <c r="P136" s="48" t="str">
        <f t="shared" si="30"/>
        <v xml:space="preserve"> </v>
      </c>
    </row>
    <row r="137" spans="1:16" hidden="1">
      <c r="A137" s="54" t="str">
        <f>IFERROR(VLOOKUP(Tableau4[[#This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160">
        <f>Tableau4[[#This Row],[Ateliers]]+Tableau4[[#This Row],[Points]]</f>
        <v>0</v>
      </c>
      <c r="K137" s="47"/>
      <c r="L137" s="94"/>
      <c r="M137" s="47"/>
      <c r="N137" s="47"/>
      <c r="O137" s="44"/>
      <c r="P137" s="48" t="str">
        <f t="shared" si="30"/>
        <v xml:space="preserve"> </v>
      </c>
    </row>
    <row r="138" spans="1:16" hidden="1">
      <c r="A138" s="54" t="str">
        <f>IFERROR(VLOOKUP(Tableau4[[#This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160">
        <f>Tableau4[[#This Row],[Ateliers]]+Tableau4[[#This Row],[Points]]</f>
        <v>0</v>
      </c>
      <c r="K138" s="47"/>
      <c r="L138" s="94"/>
      <c r="M138" s="47"/>
      <c r="N138" s="47"/>
      <c r="O138" s="44"/>
      <c r="P138" s="48" t="str">
        <f t="shared" si="30"/>
        <v xml:space="preserve"> </v>
      </c>
    </row>
    <row r="139" spans="1:16" hidden="1">
      <c r="A139" s="54" t="str">
        <f>IFERROR(VLOOKUP(Tableau4[[#This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160">
        <f>Tableau4[[#This Row],[Ateliers]]+Tableau4[[#This Row],[Points]]</f>
        <v>0</v>
      </c>
      <c r="K139" s="47"/>
      <c r="L139" s="94"/>
      <c r="M139" s="47"/>
      <c r="N139" s="47"/>
      <c r="O139" s="44"/>
      <c r="P139" s="48" t="str">
        <f t="shared" si="30"/>
        <v xml:space="preserve"> </v>
      </c>
    </row>
    <row r="140" spans="1:16" hidden="1">
      <c r="A140" s="54" t="str">
        <f>IFERROR(VLOOKUP(Tableau4[[#This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160">
        <f>Tableau4[[#This Row],[Ateliers]]+Tableau4[[#This Row],[Points]]</f>
        <v>0</v>
      </c>
      <c r="K140" s="47"/>
      <c r="L140" s="94"/>
      <c r="M140" s="47"/>
      <c r="N140" s="47"/>
      <c r="O140" s="44"/>
      <c r="P140" s="48" t="str">
        <f t="shared" si="30"/>
        <v xml:space="preserve"> </v>
      </c>
    </row>
    <row r="141" spans="1:16" hidden="1">
      <c r="A141" s="54" t="str">
        <f>IFERROR(VLOOKUP(Tableau4[[#This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160">
        <f>Tableau4[[#This Row],[Ateliers]]+Tableau4[[#This Row],[Points]]</f>
        <v>0</v>
      </c>
      <c r="K141" s="47"/>
      <c r="L141" s="94"/>
      <c r="M141" s="47"/>
      <c r="N141" s="47"/>
      <c r="O141" s="44"/>
      <c r="P141" s="48" t="str">
        <f t="shared" si="30"/>
        <v xml:space="preserve"> </v>
      </c>
    </row>
    <row r="142" spans="1:16" hidden="1">
      <c r="A142" s="54" t="str">
        <f>IFERROR(VLOOKUP(Tableau4[[#This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160">
        <f>Tableau4[[#This Row],[Ateliers]]+Tableau4[[#This Row],[Points]]</f>
        <v>0</v>
      </c>
      <c r="K142" s="47"/>
      <c r="L142" s="94"/>
      <c r="M142" s="47"/>
      <c r="N142" s="47"/>
      <c r="O142" s="44"/>
      <c r="P142" s="48" t="str">
        <f t="shared" si="30"/>
        <v xml:space="preserve"> </v>
      </c>
    </row>
    <row r="143" spans="1:16" hidden="1">
      <c r="A143" s="54" t="str">
        <f>IFERROR(VLOOKUP(Tableau4[[#This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160">
        <f>Tableau4[[#This Row],[Ateliers]]+Tableau4[[#This Row],[Points]]</f>
        <v>0</v>
      </c>
      <c r="K143" s="47"/>
      <c r="L143" s="94"/>
      <c r="M143" s="47"/>
      <c r="N143" s="47"/>
      <c r="O143" s="44"/>
      <c r="P143" s="48" t="str">
        <f t="shared" si="30"/>
        <v xml:space="preserve"> </v>
      </c>
    </row>
    <row r="144" spans="1:16" hidden="1">
      <c r="A144" s="54" t="str">
        <f>IFERROR(VLOOKUP(Tableau4[[#This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160">
        <f>Tableau4[[#This Row],[Ateliers]]+Tableau4[[#This Row],[Points]]</f>
        <v>0</v>
      </c>
      <c r="K144" s="47"/>
      <c r="L144" s="94"/>
      <c r="M144" s="47"/>
      <c r="N144" s="47"/>
      <c r="O144" s="44"/>
      <c r="P144" s="48" t="str">
        <f t="shared" si="30"/>
        <v xml:space="preserve"> </v>
      </c>
    </row>
    <row r="145" spans="1:16" hidden="1">
      <c r="A145" s="54" t="str">
        <f>IFERROR(VLOOKUP(Tableau4[[#This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160">
        <f>Tableau4[[#This Row],[Ateliers]]+Tableau4[[#This Row],[Points]]</f>
        <v>0</v>
      </c>
      <c r="K145" s="47"/>
      <c r="L145" s="94"/>
      <c r="M145" s="47"/>
      <c r="N145" s="47"/>
      <c r="O145" s="44"/>
      <c r="P145" s="48" t="str">
        <f t="shared" si="30"/>
        <v xml:space="preserve"> </v>
      </c>
    </row>
    <row r="146" spans="1:16" hidden="1">
      <c r="A146" s="54" t="str">
        <f>IFERROR(VLOOKUP(Tableau4[[#This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160">
        <f>Tableau4[[#This Row],[Ateliers]]+Tableau4[[#This Row],[Points]]</f>
        <v>0</v>
      </c>
      <c r="K146" s="47"/>
      <c r="L146" s="94"/>
      <c r="M146" s="47"/>
      <c r="N146" s="47"/>
      <c r="O146" s="44"/>
      <c r="P146" s="48" t="str">
        <f t="shared" si="30"/>
        <v xml:space="preserve"> </v>
      </c>
    </row>
    <row r="147" spans="1:16" hidden="1">
      <c r="A147" s="54" t="str">
        <f>IFERROR(VLOOKUP(Tableau4[[#This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160">
        <f>Tableau4[[#This Row],[Ateliers]]+Tableau4[[#This Row],[Points]]</f>
        <v>0</v>
      </c>
      <c r="K147" s="47"/>
      <c r="L147" s="94"/>
      <c r="M147" s="47"/>
      <c r="N147" s="47"/>
      <c r="O147" s="44"/>
      <c r="P147" s="48" t="str">
        <f t="shared" si="30"/>
        <v xml:space="preserve"> </v>
      </c>
    </row>
    <row r="148" spans="1:16" hidden="1">
      <c r="A148" s="54" t="str">
        <f>IFERROR(VLOOKUP(Tableau4[[#This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160">
        <f>Tableau4[[#This Row],[Ateliers]]+Tableau4[[#This Row],[Points]]</f>
        <v>0</v>
      </c>
      <c r="K148" s="47"/>
      <c r="L148" s="94"/>
      <c r="M148" s="47"/>
      <c r="N148" s="47"/>
      <c r="O148" s="44"/>
      <c r="P148" s="48" t="str">
        <f t="shared" si="30"/>
        <v xml:space="preserve"> </v>
      </c>
    </row>
    <row r="149" spans="1:16" hidden="1">
      <c r="A149" s="54" t="str">
        <f>IFERROR(VLOOKUP(Tableau4[[#This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160">
        <f>Tableau4[[#This Row],[Ateliers]]+Tableau4[[#This Row],[Points]]</f>
        <v>0</v>
      </c>
      <c r="K149" s="47"/>
      <c r="L149" s="94"/>
      <c r="M149" s="47"/>
      <c r="N149" s="47"/>
      <c r="O149" s="44"/>
      <c r="P149" s="48" t="str">
        <f t="shared" si="30"/>
        <v xml:space="preserve"> </v>
      </c>
    </row>
    <row r="150" spans="1:16" hidden="1">
      <c r="A150" s="54" t="str">
        <f>IFERROR(VLOOKUP(Tableau4[[#This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160">
        <f>Tableau4[[#This Row],[Ateliers]]+Tableau4[[#This Row],[Points]]</f>
        <v>0</v>
      </c>
      <c r="K150" s="47"/>
      <c r="L150" s="94"/>
      <c r="M150" s="47"/>
      <c r="N150" s="47"/>
      <c r="O150" s="44"/>
      <c r="P150" s="48" t="str">
        <f t="shared" si="30"/>
        <v xml:space="preserve"> </v>
      </c>
    </row>
    <row r="151" spans="1:16" hidden="1">
      <c r="A151" s="54" t="str">
        <f>IFERROR(VLOOKUP(Tableau4[[#This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160">
        <f>Tableau4[[#This Row],[Ateliers]]+Tableau4[[#This Row],[Points]]</f>
        <v>0</v>
      </c>
      <c r="K151" s="47"/>
      <c r="L151" s="94"/>
      <c r="M151" s="47"/>
      <c r="N151" s="47"/>
      <c r="O151" s="44"/>
      <c r="P151" s="48" t="str">
        <f t="shared" si="30"/>
        <v xml:space="preserve"> </v>
      </c>
    </row>
    <row r="152" spans="1:16" hidden="1">
      <c r="A152" s="54" t="str">
        <f>IFERROR(VLOOKUP(Tableau4[[#This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160">
        <f>Tableau4[[#This Row],[Ateliers]]+Tableau4[[#This Row],[Points]]</f>
        <v>0</v>
      </c>
      <c r="K152" s="47"/>
      <c r="L152" s="94"/>
      <c r="M152" s="47"/>
      <c r="N152" s="47"/>
      <c r="O152" s="44"/>
      <c r="P152" s="48" t="str">
        <f t="shared" si="30"/>
        <v xml:space="preserve"> </v>
      </c>
    </row>
    <row r="153" spans="1:16" hidden="1">
      <c r="A153" s="54" t="str">
        <f>IFERROR(VLOOKUP(Tableau4[[#This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160">
        <f>Tableau4[[#This Row],[Ateliers]]+Tableau4[[#This Row],[Points]]</f>
        <v>0</v>
      </c>
      <c r="K153" s="47"/>
      <c r="L153" s="94"/>
      <c r="M153" s="47"/>
      <c r="N153" s="47"/>
      <c r="O153" s="44"/>
      <c r="P153" s="48" t="str">
        <f t="shared" si="30"/>
        <v xml:space="preserve"> </v>
      </c>
    </row>
    <row r="154" spans="1:16" hidden="1">
      <c r="A154" s="54" t="str">
        <f>IFERROR(VLOOKUP(Tableau4[[#This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160">
        <f>Tableau4[[#This Row],[Ateliers]]+Tableau4[[#This Row],[Points]]</f>
        <v>0</v>
      </c>
      <c r="K154" s="47"/>
      <c r="L154" s="94"/>
      <c r="M154" s="47"/>
      <c r="N154" s="47"/>
      <c r="O154" s="44"/>
      <c r="P154" s="48" t="str">
        <f t="shared" si="30"/>
        <v xml:space="preserve"> </v>
      </c>
    </row>
    <row r="155" spans="1:16" hidden="1">
      <c r="A155" s="54" t="str">
        <f>IFERROR(VLOOKUP(Tableau4[[#This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160">
        <f>Tableau4[[#This Row],[Ateliers]]+Tableau4[[#This Row],[Points]]</f>
        <v>0</v>
      </c>
      <c r="K155" s="47"/>
      <c r="L155" s="94"/>
      <c r="M155" s="47"/>
      <c r="N155" s="47"/>
      <c r="O155" s="44"/>
      <c r="P155" s="48" t="str">
        <f t="shared" si="30"/>
        <v xml:space="preserve"> </v>
      </c>
    </row>
    <row r="156" spans="1:16" hidden="1">
      <c r="A156" s="54" t="str">
        <f>IFERROR(VLOOKUP(Tableau4[[#This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160">
        <f>Tableau4[[#This Row],[Ateliers]]+Tableau4[[#This Row],[Points]]</f>
        <v>0</v>
      </c>
      <c r="K156" s="47"/>
      <c r="L156" s="94"/>
      <c r="M156" s="47"/>
      <c r="N156" s="47"/>
      <c r="O156" s="44"/>
      <c r="P156" s="48" t="str">
        <f t="shared" si="30"/>
        <v xml:space="preserve"> </v>
      </c>
    </row>
    <row r="157" spans="1:16" hidden="1">
      <c r="A157" s="54" t="str">
        <f>IFERROR(VLOOKUP(Tableau4[[#This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160">
        <f>Tableau4[[#This Row],[Ateliers]]+Tableau4[[#This Row],[Points]]</f>
        <v>0</v>
      </c>
      <c r="K157" s="47"/>
      <c r="L157" s="94"/>
      <c r="M157" s="47"/>
      <c r="N157" s="47"/>
      <c r="O157" s="44"/>
      <c r="P157" s="48" t="str">
        <f t="shared" si="30"/>
        <v xml:space="preserve"> </v>
      </c>
    </row>
    <row r="158" spans="1:16" hidden="1">
      <c r="A158" s="54" t="str">
        <f>IFERROR(VLOOKUP(Tableau4[[#This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160">
        <f>Tableau4[[#This Row],[Ateliers]]+Tableau4[[#This Row],[Points]]</f>
        <v>0</v>
      </c>
      <c r="K158" s="47"/>
      <c r="L158" s="94"/>
      <c r="M158" s="47"/>
      <c r="N158" s="47"/>
      <c r="O158" s="44"/>
      <c r="P158" s="48" t="str">
        <f t="shared" si="30"/>
        <v xml:space="preserve"> </v>
      </c>
    </row>
    <row r="159" spans="1:16" hidden="1">
      <c r="A159" s="54" t="str">
        <f>IFERROR(VLOOKUP(Tableau4[[#This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160">
        <f>Tableau4[[#This Row],[Ateliers]]+Tableau4[[#This Row],[Points]]</f>
        <v>0</v>
      </c>
      <c r="K159" s="47"/>
      <c r="L159" s="94"/>
      <c r="M159" s="47"/>
      <c r="N159" s="47"/>
      <c r="O159" s="44"/>
      <c r="P159" s="48" t="str">
        <f t="shared" si="30"/>
        <v xml:space="preserve"> </v>
      </c>
    </row>
    <row r="160" spans="1:16" hidden="1">
      <c r="A160" s="54" t="str">
        <f>IFERROR(VLOOKUP(Tableau4[[#This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160">
        <f>Tableau4[[#This Row],[Ateliers]]+Tableau4[[#This Row],[Points]]</f>
        <v>0</v>
      </c>
      <c r="K160" s="47"/>
      <c r="L160" s="94"/>
      <c r="M160" s="47"/>
      <c r="N160" s="47"/>
      <c r="O160" s="44"/>
      <c r="P160" s="48" t="str">
        <f t="shared" si="30"/>
        <v xml:space="preserve"> </v>
      </c>
    </row>
    <row r="161" spans="1:16" hidden="1">
      <c r="A161" s="54" t="str">
        <f>IFERROR(VLOOKUP(Tableau4[[#This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160">
        <f>Tableau4[[#This Row],[Ateliers]]+Tableau4[[#This Row],[Points]]</f>
        <v>0</v>
      </c>
      <c r="K161" s="47"/>
      <c r="L161" s="94"/>
      <c r="M161" s="47"/>
      <c r="N161" s="47"/>
      <c r="O161" s="44"/>
      <c r="P161" s="48" t="str">
        <f t="shared" si="30"/>
        <v xml:space="preserve"> </v>
      </c>
    </row>
    <row r="162" spans="1:16" hidden="1">
      <c r="A162" s="54" t="str">
        <f>IFERROR(VLOOKUP(Tableau4[[#This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160">
        <f>Tableau4[[#This Row],[Ateliers]]+Tableau4[[#This Row],[Points]]</f>
        <v>0</v>
      </c>
      <c r="K162" s="47"/>
      <c r="L162" s="94"/>
      <c r="M162" s="47"/>
      <c r="N162" s="47"/>
      <c r="O162" s="44"/>
      <c r="P162" s="48" t="str">
        <f t="shared" si="30"/>
        <v xml:space="preserve"> </v>
      </c>
    </row>
    <row r="163" spans="1:16" hidden="1">
      <c r="A163" s="54" t="str">
        <f>IFERROR(VLOOKUP(Tableau4[[#This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160">
        <f>Tableau4[[#This Row],[Ateliers]]+Tableau4[[#This Row],[Points]]</f>
        <v>0</v>
      </c>
      <c r="K163" s="47"/>
      <c r="L163" s="94"/>
      <c r="M163" s="47"/>
      <c r="N163" s="47"/>
      <c r="O163" s="44"/>
      <c r="P163" s="48" t="str">
        <f t="shared" si="30"/>
        <v xml:space="preserve"> </v>
      </c>
    </row>
    <row r="164" spans="1:16" hidden="1">
      <c r="A164" s="54" t="str">
        <f>IFERROR(VLOOKUP(Tableau4[[#This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160">
        <f>Tableau4[[#This Row],[Ateliers]]+Tableau4[[#This Row],[Points]]</f>
        <v>0</v>
      </c>
      <c r="K164" s="47"/>
      <c r="L164" s="94"/>
      <c r="M164" s="47"/>
      <c r="N164" s="47"/>
      <c r="O164" s="44"/>
      <c r="P164" s="48" t="str">
        <f t="shared" si="30"/>
        <v xml:space="preserve"> </v>
      </c>
    </row>
    <row r="165" spans="1:16" hidden="1">
      <c r="A165" s="54" t="str">
        <f>IFERROR(VLOOKUP(Tableau4[[#This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160">
        <f>Tableau4[[#This Row],[Ateliers]]+Tableau4[[#This Row],[Points]]</f>
        <v>0</v>
      </c>
      <c r="K165" s="47"/>
      <c r="L165" s="94"/>
      <c r="M165" s="47"/>
      <c r="N165" s="47"/>
      <c r="O165" s="44"/>
      <c r="P165" s="48" t="str">
        <f t="shared" si="30"/>
        <v xml:space="preserve"> </v>
      </c>
    </row>
    <row r="166" spans="1:16" hidden="1">
      <c r="A166" s="54" t="str">
        <f>IFERROR(VLOOKUP(Tableau4[[#This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160">
        <f>Tableau4[[#This Row],[Ateliers]]+Tableau4[[#This Row],[Points]]</f>
        <v>0</v>
      </c>
      <c r="K166" s="47"/>
      <c r="L166" s="94"/>
      <c r="M166" s="47"/>
      <c r="N166" s="47"/>
      <c r="O166" s="44"/>
      <c r="P166" s="48" t="str">
        <f t="shared" si="30"/>
        <v xml:space="preserve"> </v>
      </c>
    </row>
    <row r="167" spans="1:16" hidden="1">
      <c r="A167" s="54" t="str">
        <f>IFERROR(VLOOKUP(Tableau4[[#This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160">
        <f>Tableau4[[#This Row],[Ateliers]]+Tableau4[[#This Row],[Points]]</f>
        <v>0</v>
      </c>
      <c r="K167" s="47"/>
      <c r="L167" s="94"/>
      <c r="M167" s="47"/>
      <c r="N167" s="47"/>
      <c r="O167" s="44"/>
      <c r="P167" s="48" t="str">
        <f t="shared" si="30"/>
        <v xml:space="preserve"> </v>
      </c>
    </row>
    <row r="168" spans="1:16" hidden="1">
      <c r="A168" s="54" t="str">
        <f>IFERROR(VLOOKUP(Tableau4[[#This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160">
        <f>Tableau4[[#This Row],[Ateliers]]+Tableau4[[#This Row],[Points]]</f>
        <v>0</v>
      </c>
      <c r="K168" s="47"/>
      <c r="L168" s="94"/>
      <c r="M168" s="47"/>
      <c r="N168" s="47"/>
      <c r="O168" s="44"/>
      <c r="P168" s="48" t="str">
        <f t="shared" si="30"/>
        <v xml:space="preserve"> </v>
      </c>
    </row>
    <row r="169" spans="1:16" hidden="1">
      <c r="A169" s="54" t="str">
        <f>IFERROR(VLOOKUP(Tableau4[[#This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160">
        <f>Tableau4[[#This Row],[Ateliers]]+Tableau4[[#This Row],[Points]]</f>
        <v>0</v>
      </c>
      <c r="K169" s="47"/>
      <c r="L169" s="94"/>
      <c r="M169" s="47"/>
      <c r="N169" s="47"/>
      <c r="O169" s="44"/>
      <c r="P169" s="48" t="str">
        <f t="shared" si="30"/>
        <v xml:space="preserve"> </v>
      </c>
    </row>
    <row r="170" spans="1:16" hidden="1">
      <c r="A170" s="54" t="str">
        <f>IFERROR(VLOOKUP(Tableau4[[#This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160">
        <f>Tableau4[[#This Row],[Ateliers]]+Tableau4[[#This Row],[Points]]</f>
        <v>0</v>
      </c>
      <c r="K170" s="47"/>
      <c r="L170" s="94"/>
      <c r="M170" s="47"/>
      <c r="N170" s="47"/>
      <c r="O170" s="44"/>
      <c r="P170" s="48" t="str">
        <f t="shared" si="30"/>
        <v xml:space="preserve"> </v>
      </c>
    </row>
    <row r="171" spans="1:16" hidden="1">
      <c r="A171" s="54" t="str">
        <f>IFERROR(VLOOKUP(Tableau4[[#This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160">
        <f>Tableau4[[#This Row],[Ateliers]]+Tableau4[[#This Row],[Points]]</f>
        <v>0</v>
      </c>
      <c r="K171" s="47"/>
      <c r="L171" s="94"/>
      <c r="M171" s="47"/>
      <c r="N171" s="47"/>
      <c r="O171" s="44"/>
      <c r="P171" s="48" t="str">
        <f t="shared" si="30"/>
        <v xml:space="preserve"> </v>
      </c>
    </row>
    <row r="172" spans="1:16" hidden="1">
      <c r="A172" s="54" t="str">
        <f>IFERROR(VLOOKUP(Tableau4[[#This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160">
        <f>Tableau4[[#This Row],[Ateliers]]+Tableau4[[#This Row],[Points]]</f>
        <v>0</v>
      </c>
      <c r="K172" s="47"/>
      <c r="L172" s="94"/>
      <c r="M172" s="47"/>
      <c r="N172" s="47"/>
      <c r="O172" s="44"/>
      <c r="P172" s="48" t="str">
        <f t="shared" si="30"/>
        <v xml:space="preserve"> </v>
      </c>
    </row>
    <row r="173" spans="1:16" hidden="1">
      <c r="A173" s="54" t="str">
        <f>IFERROR(VLOOKUP(Tableau4[[#This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160">
        <f>Tableau4[[#This Row],[Ateliers]]+Tableau4[[#This Row],[Points]]</f>
        <v>0</v>
      </c>
      <c r="K173" s="47"/>
      <c r="L173" s="94"/>
      <c r="M173" s="47"/>
      <c r="N173" s="47"/>
      <c r="O173" s="44"/>
      <c r="P173" s="48" t="str">
        <f t="shared" si="30"/>
        <v xml:space="preserve"> </v>
      </c>
    </row>
    <row r="174" spans="1:16" hidden="1">
      <c r="A174" s="54" t="str">
        <f>IFERROR(VLOOKUP(Tableau4[[#This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160">
        <f>Tableau4[[#This Row],[Ateliers]]+Tableau4[[#This Row],[Points]]</f>
        <v>0</v>
      </c>
      <c r="K174" s="47"/>
      <c r="L174" s="94"/>
      <c r="M174" s="47"/>
      <c r="N174" s="47"/>
      <c r="O174" s="44"/>
      <c r="P174" s="48" t="str">
        <f t="shared" si="30"/>
        <v xml:space="preserve"> </v>
      </c>
    </row>
    <row r="175" spans="1:16" hidden="1">
      <c r="A175" s="54" t="str">
        <f>IFERROR(VLOOKUP(Tableau4[[#This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160">
        <f>Tableau4[[#This Row],[Ateliers]]+Tableau4[[#This Row],[Points]]</f>
        <v>0</v>
      </c>
      <c r="K175" s="47"/>
      <c r="L175" s="94"/>
      <c r="M175" s="47"/>
      <c r="N175" s="47"/>
      <c r="O175" s="44"/>
      <c r="P175" s="48" t="str">
        <f t="shared" si="30"/>
        <v xml:space="preserve"> </v>
      </c>
    </row>
    <row r="176" spans="1:16" hidden="1">
      <c r="A176" s="54" t="str">
        <f>IFERROR(VLOOKUP(Tableau4[[#This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160">
        <f>Tableau4[[#This Row],[Ateliers]]+Tableau4[[#This Row],[Points]]</f>
        <v>0</v>
      </c>
      <c r="K176" s="47"/>
      <c r="L176" s="94"/>
      <c r="M176" s="47"/>
      <c r="N176" s="47"/>
      <c r="O176" s="44"/>
      <c r="P176" s="48" t="str">
        <f t="shared" si="30"/>
        <v xml:space="preserve"> </v>
      </c>
    </row>
    <row r="177" spans="1:16" hidden="1">
      <c r="A177" s="54" t="str">
        <f>IFERROR(VLOOKUP(Tableau4[[#This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160">
        <f>Tableau4[[#This Row],[Ateliers]]+Tableau4[[#This Row],[Points]]</f>
        <v>0</v>
      </c>
      <c r="K177" s="47"/>
      <c r="L177" s="94"/>
      <c r="M177" s="47"/>
      <c r="N177" s="47"/>
      <c r="O177" s="44"/>
      <c r="P177" s="48" t="str">
        <f t="shared" si="30"/>
        <v xml:space="preserve"> </v>
      </c>
    </row>
    <row r="178" spans="1:16" hidden="1">
      <c r="A178" s="54" t="str">
        <f>IFERROR(VLOOKUP(Tableau4[[#This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160">
        <f>Tableau4[[#This Row],[Ateliers]]+Tableau4[[#This Row],[Points]]</f>
        <v>0</v>
      </c>
      <c r="K178" s="47"/>
      <c r="L178" s="94"/>
      <c r="M178" s="47"/>
      <c r="N178" s="47"/>
      <c r="O178" s="44"/>
      <c r="P178" s="48" t="str">
        <f t="shared" si="30"/>
        <v xml:space="preserve"> </v>
      </c>
    </row>
    <row r="179" spans="1:16" hidden="1">
      <c r="A179" s="54" t="str">
        <f>IFERROR(VLOOKUP(Tableau4[[#This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160">
        <f>Tableau4[[#This Row],[Ateliers]]+Tableau4[[#This Row],[Points]]</f>
        <v>0</v>
      </c>
      <c r="K179" s="47"/>
      <c r="L179" s="94"/>
      <c r="M179" s="47"/>
      <c r="N179" s="47"/>
      <c r="O179" s="44"/>
      <c r="P179" s="48" t="str">
        <f t="shared" si="30"/>
        <v xml:space="preserve"> </v>
      </c>
    </row>
    <row r="180" spans="1:16" hidden="1">
      <c r="A180" s="54" t="str">
        <f>IFERROR(VLOOKUP(Tableau4[[#This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160">
        <f>Tableau4[[#This Row],[Ateliers]]+Tableau4[[#This Row],[Points]]</f>
        <v>0</v>
      </c>
      <c r="K180" s="47"/>
      <c r="L180" s="94"/>
      <c r="M180" s="47"/>
      <c r="N180" s="47"/>
      <c r="O180" s="44"/>
      <c r="P180" s="48" t="str">
        <f t="shared" si="30"/>
        <v xml:space="preserve"> </v>
      </c>
    </row>
    <row r="181" spans="1:16" hidden="1">
      <c r="A181" s="54" t="str">
        <f>IFERROR(VLOOKUP(Tableau4[[#This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160">
        <f>Tableau4[[#This Row],[Ateliers]]+Tableau4[[#This Row],[Points]]</f>
        <v>0</v>
      </c>
      <c r="K181" s="47"/>
      <c r="L181" s="94"/>
      <c r="M181" s="47"/>
      <c r="N181" s="47"/>
      <c r="O181" s="44"/>
      <c r="P181" s="48" t="str">
        <f t="shared" si="30"/>
        <v xml:space="preserve"> </v>
      </c>
    </row>
    <row r="182" spans="1:16" hidden="1">
      <c r="A182" s="54" t="str">
        <f>IFERROR(VLOOKUP(Tableau4[[#This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160">
        <f>Tableau4[[#This Row],[Ateliers]]+Tableau4[[#This Row],[Points]]</f>
        <v>0</v>
      </c>
      <c r="K182" s="47"/>
      <c r="L182" s="94"/>
      <c r="M182" s="47"/>
      <c r="N182" s="47"/>
      <c r="O182" s="44"/>
      <c r="P182" s="48" t="str">
        <f t="shared" si="30"/>
        <v xml:space="preserve"> </v>
      </c>
    </row>
    <row r="183" spans="1:16" hidden="1">
      <c r="A183" s="54" t="str">
        <f>IFERROR(VLOOKUP(Tableau4[[#This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160">
        <f>Tableau4[[#This Row],[Ateliers]]+Tableau4[[#This Row],[Points]]</f>
        <v>0</v>
      </c>
      <c r="K183" s="47"/>
      <c r="L183" s="94"/>
      <c r="M183" s="47"/>
      <c r="N183" s="47"/>
      <c r="O183" s="44"/>
      <c r="P183" s="48" t="str">
        <f t="shared" si="30"/>
        <v xml:space="preserve"> </v>
      </c>
    </row>
    <row r="184" spans="1:16" hidden="1">
      <c r="A184" s="54" t="str">
        <f>IFERROR(VLOOKUP(Tableau4[[#This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160">
        <f>Tableau4[[#This Row],[Ateliers]]+Tableau4[[#This Row],[Points]]</f>
        <v>0</v>
      </c>
      <c r="K184" s="47"/>
      <c r="L184" s="94"/>
      <c r="M184" s="47"/>
      <c r="N184" s="47"/>
      <c r="O184" s="44"/>
      <c r="P184" s="48" t="str">
        <f t="shared" si="30"/>
        <v xml:space="preserve"> </v>
      </c>
    </row>
    <row r="185" spans="1:16" hidden="1">
      <c r="A185" s="54" t="str">
        <f>IFERROR(VLOOKUP(Tableau4[[#This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160">
        <f>Tableau4[[#This Row],[Ateliers]]+Tableau4[[#This Row],[Points]]</f>
        <v>0</v>
      </c>
      <c r="K185" s="47"/>
      <c r="L185" s="94"/>
      <c r="M185" s="47"/>
      <c r="N185" s="47"/>
      <c r="O185" s="44"/>
      <c r="P185" s="48" t="str">
        <f t="shared" si="30"/>
        <v xml:space="preserve"> </v>
      </c>
    </row>
    <row r="186" spans="1:16" hidden="1">
      <c r="A186" s="54" t="str">
        <f>IFERROR(VLOOKUP(Tableau4[[#This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160">
        <f>Tableau4[[#This Row],[Ateliers]]+Tableau4[[#This Row],[Points]]</f>
        <v>0</v>
      </c>
      <c r="K186" s="47"/>
      <c r="L186" s="94"/>
      <c r="M186" s="47"/>
      <c r="N186" s="47"/>
      <c r="O186" s="44"/>
      <c r="P186" s="48" t="str">
        <f t="shared" si="30"/>
        <v xml:space="preserve"> </v>
      </c>
    </row>
    <row r="187" spans="1:16" hidden="1">
      <c r="A187" s="54" t="str">
        <f>IFERROR(VLOOKUP(Tableau4[[#This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160">
        <f>Tableau4[[#This Row],[Ateliers]]+Tableau4[[#This Row],[Points]]</f>
        <v>0</v>
      </c>
      <c r="K187" s="47"/>
      <c r="L187" s="94"/>
      <c r="M187" s="47"/>
      <c r="N187" s="47"/>
      <c r="O187" s="44"/>
      <c r="P187" s="48" t="str">
        <f t="shared" si="30"/>
        <v xml:space="preserve"> </v>
      </c>
    </row>
    <row r="188" spans="1:16" hidden="1">
      <c r="A188" s="54" t="str">
        <f>IFERROR(VLOOKUP(Tableau4[[#This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160">
        <f>Tableau4[[#This Row],[Ateliers]]+Tableau4[[#This Row],[Points]]</f>
        <v>0</v>
      </c>
      <c r="K188" s="47"/>
      <c r="L188" s="94"/>
      <c r="M188" s="47"/>
      <c r="N188" s="47"/>
      <c r="O188" s="44"/>
      <c r="P188" s="48" t="str">
        <f t="shared" si="30"/>
        <v xml:space="preserve"> </v>
      </c>
    </row>
    <row r="189" spans="1:16" hidden="1">
      <c r="A189" s="54" t="str">
        <f>IFERROR(VLOOKUP(Tableau4[[#This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160">
        <f>Tableau4[[#This Row],[Ateliers]]+Tableau4[[#This Row],[Points]]</f>
        <v>0</v>
      </c>
      <c r="K189" s="47"/>
      <c r="L189" s="94"/>
      <c r="M189" s="47"/>
      <c r="N189" s="47"/>
      <c r="O189" s="44"/>
      <c r="P189" s="48" t="str">
        <f t="shared" si="30"/>
        <v xml:space="preserve"> </v>
      </c>
    </row>
    <row r="190" spans="1:16" hidden="1">
      <c r="A190" s="54" t="str">
        <f>IFERROR(VLOOKUP(Tableau4[[#This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160">
        <f>Tableau4[[#This Row],[Ateliers]]+Tableau4[[#This Row],[Points]]</f>
        <v>0</v>
      </c>
      <c r="K190" s="47"/>
      <c r="L190" s="94"/>
      <c r="M190" s="47"/>
      <c r="N190" s="47"/>
      <c r="O190" s="44"/>
      <c r="P190" s="48" t="str">
        <f t="shared" si="30"/>
        <v xml:space="preserve"> </v>
      </c>
    </row>
    <row r="191" spans="1:16" hidden="1">
      <c r="A191" s="54" t="str">
        <f>IFERROR(VLOOKUP(Tableau4[[#This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160">
        <f>Tableau4[[#This Row],[Ateliers]]+Tableau4[[#This Row],[Points]]</f>
        <v>0</v>
      </c>
      <c r="K191" s="47"/>
      <c r="L191" s="94"/>
      <c r="M191" s="47"/>
      <c r="N191" s="47"/>
      <c r="O191" s="44"/>
      <c r="P191" s="48" t="str">
        <f t="shared" si="30"/>
        <v xml:space="preserve"> </v>
      </c>
    </row>
    <row r="192" spans="1:16" hidden="1">
      <c r="A192" s="54" t="str">
        <f>IFERROR(VLOOKUP(Tableau4[[#This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160">
        <f>Tableau4[[#This Row],[Ateliers]]+Tableau4[[#This Row],[Points]]</f>
        <v>0</v>
      </c>
      <c r="K192" s="47"/>
      <c r="L192" s="94"/>
      <c r="M192" s="47"/>
      <c r="N192" s="47"/>
      <c r="O192" s="44"/>
      <c r="P192" s="48" t="str">
        <f t="shared" si="30"/>
        <v xml:space="preserve"> </v>
      </c>
    </row>
    <row r="193" spans="1:17" hidden="1">
      <c r="A193" s="54" t="str">
        <f>IFERROR(VLOOKUP(Tableau4[[#This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160">
        <f>Tableau4[[#This Row],[Ateliers]]+Tableau4[[#This Row],[Points]]</f>
        <v>0</v>
      </c>
      <c r="K193" s="47"/>
      <c r="L193" s="94"/>
      <c r="M193" s="47"/>
      <c r="N193" s="47"/>
      <c r="O193" s="44"/>
      <c r="P193" s="48" t="str">
        <f t="shared" si="30"/>
        <v xml:space="preserve"> </v>
      </c>
    </row>
    <row r="194" spans="1:17" hidden="1">
      <c r="A194" s="54" t="str">
        <f>IFERROR(VLOOKUP(Tableau4[[#This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160">
        <f>Tableau4[[#This Row],[Ateliers]]+Tableau4[[#This Row],[Points]]</f>
        <v>0</v>
      </c>
      <c r="K194" s="47"/>
      <c r="L194" s="94"/>
      <c r="M194" s="47"/>
      <c r="N194" s="47"/>
      <c r="O194" s="44"/>
      <c r="P194" s="48" t="str">
        <f t="shared" ref="P194:P195" si="31">IF(IF(K194="18 T",1,0)=1,H194," ")</f>
        <v xml:space="preserve"> </v>
      </c>
    </row>
    <row r="195" spans="1:17" hidden="1">
      <c r="A195" s="54" t="str">
        <f>IFERROR(VLOOKUP(Tableau4[[#This Row],[Nom Prénom]],Tableau[[Nom Prénom]:[Age]],4,FALSE)," ")</f>
        <v xml:space="preserve"> </v>
      </c>
      <c r="B195" s="71"/>
      <c r="C195" s="72"/>
      <c r="D195" s="73" t="str">
        <f>IFERROR(VLOOKUP(B195,Tableau[[Nom Prénom]:[Age]],3,FALSE)," ")</f>
        <v xml:space="preserve"> </v>
      </c>
      <c r="E195" s="74"/>
      <c r="F195" s="56" t="str">
        <f>IFERROR(VLOOKUP(B195,Tableau[[Nom Prénom]:[Age]],5,FALSE)," ")</f>
        <v xml:space="preserve"> </v>
      </c>
      <c r="G195" s="75"/>
      <c r="H195" s="76"/>
      <c r="I195" s="76"/>
      <c r="J195" s="160">
        <f>Tableau4[[#This Row],[Ateliers]]+Tableau4[[#This Row],[Points]]</f>
        <v>0</v>
      </c>
      <c r="K195" s="47"/>
      <c r="L195" s="94"/>
      <c r="M195" s="47"/>
      <c r="N195" s="47"/>
      <c r="O195" s="44"/>
      <c r="P195" s="48" t="str">
        <f t="shared" si="31"/>
        <v xml:space="preserve"> </v>
      </c>
    </row>
    <row r="196" spans="1:17" hidden="1">
      <c r="A196" s="54" t="str">
        <f>IFERROR(VLOOKUP(Tableau4[[#This Row],[Nom Prénom]],Tableau[[Nom Prénom]:[Age]],4,FALSE)," ")</f>
        <v xml:space="preserve"> </v>
      </c>
      <c r="B196" s="142"/>
      <c r="C196" s="143"/>
      <c r="D196" s="151"/>
      <c r="E196" s="164"/>
      <c r="F196" s="144"/>
      <c r="G196" s="165"/>
      <c r="H196" s="166">
        <f>SUBTOTAL(109,Tableau39[Points])</f>
        <v>0</v>
      </c>
      <c r="I196" s="166"/>
      <c r="J196" s="167"/>
      <c r="K196" s="169"/>
      <c r="L196" s="168"/>
      <c r="M196" s="169"/>
      <c r="N196" s="169"/>
      <c r="O196" s="170"/>
      <c r="P196" s="171"/>
      <c r="Q196" s="2">
        <f>SUBTOTAL(109,Tableau39[Clt 18T])</f>
        <v>33</v>
      </c>
    </row>
  </sheetData>
  <sheetProtection selectLockedCells="1" sort="0" autoFilter="0"/>
  <protectedRanges>
    <protectedRange sqref="K1:P1048576" name="Classement"/>
  </protectedRanges>
  <conditionalFormatting sqref="B2:B195">
    <cfRule type="expression" dxfId="78" priority="1">
      <formula>C2="F"</formula>
    </cfRule>
  </conditionalFormatting>
  <conditionalFormatting sqref="C1:C195">
    <cfRule type="cellIs" dxfId="77" priority="6" operator="equal">
      <formula>"F"</formula>
    </cfRule>
  </conditionalFormatting>
  <conditionalFormatting sqref="C197:C1048576">
    <cfRule type="cellIs" dxfId="76" priority="7" operator="equal">
      <formula>"F"</formula>
    </cfRule>
  </conditionalFormatting>
  <conditionalFormatting sqref="J1:J195 J197:J1048576">
    <cfRule type="cellIs" dxfId="75" priority="2" operator="equal">
      <formula>"18 T"</formula>
    </cfRule>
    <cfRule type="cellIs" dxfId="74" priority="3" operator="equal">
      <formula>"9 TD"</formula>
    </cfRule>
    <cfRule type="cellIs" dxfId="73" priority="4" operator="equal">
      <formula>"9 TE"</formula>
    </cfRule>
  </conditionalFormatting>
  <conditionalFormatting sqref="L197:P1048576 L1:P195">
    <cfRule type="cellIs" dxfId="72" priority="5" operator="lessThan">
      <formula>1</formula>
    </cfRule>
  </conditionalFormatting>
  <dataValidations count="2">
    <dataValidation type="list" allowBlank="1" showInputMessage="1" showErrorMessage="1" sqref="E2:E195">
      <formula1>$U$2:$U$7</formula1>
    </dataValidation>
    <dataValidation type="list" allowBlank="1" showInputMessage="1" showErrorMessage="1" sqref="J197:J1048576 J1">
      <formula1>$R$2:$R$4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joueur'!$B$2:$B$246</xm:f>
          </x14:formula1>
          <xm:sqref>B1:B1048576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workbookViewId="0">
      <pane ySplit="1" topLeftCell="A48" activePane="bottomLeft" state="frozen"/>
      <selection activeCell="F1" sqref="F1:F1048576"/>
      <selection pane="bottomLeft" activeCell="H2" sqref="H2:I65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8" width="8.85546875" style="77" customWidth="1"/>
    <col min="9" max="9" width="10.140625" style="77" customWidth="1"/>
    <col min="10" max="10" width="11.7109375" style="79" customWidth="1"/>
    <col min="11" max="11" width="11.7109375" style="39" customWidth="1"/>
    <col min="12" max="12" width="9" style="39" bestFit="1" customWidth="1"/>
    <col min="13" max="13" width="9.5703125" style="39" hidden="1" customWidth="1"/>
    <col min="14" max="14" width="9.28515625" style="39" bestFit="1" customWidth="1"/>
    <col min="15" max="15" width="12.140625" style="40" hidden="1" customWidth="1"/>
    <col min="16" max="16" width="9" style="40" bestFit="1" customWidth="1"/>
    <col min="17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53" t="s">
        <v>22</v>
      </c>
      <c r="K1" s="35" t="s">
        <v>5</v>
      </c>
      <c r="L1" s="36" t="s">
        <v>13</v>
      </c>
      <c r="M1" s="37" t="s">
        <v>139</v>
      </c>
      <c r="N1" s="37" t="s">
        <v>7</v>
      </c>
      <c r="O1" s="38" t="s">
        <v>138</v>
      </c>
      <c r="P1" s="38" t="s">
        <v>17</v>
      </c>
      <c r="Q1" s="1" t="s">
        <v>140</v>
      </c>
      <c r="S1" s="1" t="s">
        <v>5</v>
      </c>
    </row>
    <row r="2" spans="1:22" ht="20.100000000000001" customHeight="1">
      <c r="A2" s="54" t="str">
        <f>IFERROR(VLOOKUP(Tableau9[[#This Row],[Nom Prénom]],Tableau[[Nom Prénom]:[Age]],4,FALSE)," ")</f>
        <v xml:space="preserve"> </v>
      </c>
      <c r="B2" s="55"/>
      <c r="C2" s="54" t="str">
        <f>IFERROR(VLOOKUP(B2,Tableau[[Nom Prénom]:[Age]],2,FALSE)," ")</f>
        <v xml:space="preserve"> </v>
      </c>
      <c r="D2" s="54" t="str">
        <f>IFERROR(VLOOKUP(B2,Tableau[[Nom Prénom]:[Age]],3,FALSE)," ")</f>
        <v xml:space="preserve"> </v>
      </c>
      <c r="E2" s="61" t="s">
        <v>166</v>
      </c>
      <c r="F2" s="56" t="str">
        <f>IFERROR(VLOOKUP(B2,Tableau[[Nom Prénom]:[Age]],5,FALSE)," ")</f>
        <v xml:space="preserve"> </v>
      </c>
      <c r="G2" s="57"/>
      <c r="H2" s="243"/>
      <c r="I2" s="214"/>
      <c r="J2" s="160">
        <f>+Tableau9[[#This Row],[Ateliers]]+Tableau9[[#This Row],[Points]]</f>
        <v>0</v>
      </c>
      <c r="K2" s="42" t="s">
        <v>7</v>
      </c>
      <c r="L2" s="42" t="str">
        <f t="shared" ref="L2:L33" si="0">IF(IF(K2="9 TE",1,0)=1,SUM(H2:I2)," ")</f>
        <v xml:space="preserve"> </v>
      </c>
      <c r="M2" s="43">
        <f t="shared" ref="M2:M33" si="1">IFERROR((RANK(IF(IF(K2="9 TE",1,0)=1,H2," "),L:L,0)),0)</f>
        <v>0</v>
      </c>
      <c r="N2" s="43">
        <f t="shared" ref="N2:N33" si="2">IF(IF(K2="9 TD",1,0)=1,SUM(H2:I2)," ")</f>
        <v>0</v>
      </c>
      <c r="O2" s="44">
        <f t="shared" ref="O2:O33" si="3">IFERROR((RANK(IF(IF(K2="9 TD",1,0)=1,H2," "),N:N,0)),0)</f>
        <v>1</v>
      </c>
      <c r="P2" s="44" t="str">
        <f t="shared" ref="P2:P33" si="4">IF(IF(K2="18 T",1,0)=1,H2," ")</f>
        <v xml:space="preserve"> </v>
      </c>
      <c r="Q2" s="2">
        <f t="shared" ref="Q2:Q33" si="5">IFERROR((RANK(IF(IF(K2="18 T",1,0)=1,H2," "),P:P,0)),0)</f>
        <v>0</v>
      </c>
      <c r="R2" s="141"/>
      <c r="S2" s="34" t="s">
        <v>13</v>
      </c>
      <c r="T2" s="2" t="s">
        <v>155</v>
      </c>
      <c r="V2" s="2" t="s">
        <v>164</v>
      </c>
    </row>
    <row r="3" spans="1:22" ht="20.100000000000001" customHeight="1">
      <c r="A3" s="54" t="str">
        <f>IFERROR(VLOOKUP(Tableau9[[#This Row],[Nom Prénom]],Tableau[[Nom Prénom]:[Age]],4,FALSE)," ")</f>
        <v xml:space="preserve"> </v>
      </c>
      <c r="B3" s="55"/>
      <c r="C3" s="54" t="str">
        <f>IFERROR(VLOOKUP(B3,Tableau[[Nom Prénom]:[Age]],2,FALSE)," ")</f>
        <v xml:space="preserve"> </v>
      </c>
      <c r="D3" s="54" t="str">
        <f>IFERROR(VLOOKUP(B3,Tableau[[Nom Prénom]:[Age]],3,FALSE)," ")</f>
        <v xml:space="preserve"> </v>
      </c>
      <c r="E3" s="61" t="s">
        <v>165</v>
      </c>
      <c r="F3" s="56" t="str">
        <f>IFERROR(VLOOKUP(B3,Tableau[[Nom Prénom]:[Age]],5,FALSE)," ")</f>
        <v xml:space="preserve"> </v>
      </c>
      <c r="G3" s="57"/>
      <c r="H3" s="243"/>
      <c r="I3" s="246"/>
      <c r="J3" s="160">
        <f>+Tableau9[[#This Row],[Ateliers]]+Tableau9[[#This Row],[Points]]</f>
        <v>0</v>
      </c>
      <c r="K3" s="42" t="s">
        <v>7</v>
      </c>
      <c r="L3" s="42" t="str">
        <f t="shared" si="0"/>
        <v xml:space="preserve"> </v>
      </c>
      <c r="M3" s="43">
        <f t="shared" si="1"/>
        <v>0</v>
      </c>
      <c r="N3" s="43">
        <f t="shared" si="2"/>
        <v>0</v>
      </c>
      <c r="O3" s="44">
        <f t="shared" si="3"/>
        <v>1</v>
      </c>
      <c r="P3" s="44" t="str">
        <f t="shared" si="4"/>
        <v xml:space="preserve"> </v>
      </c>
      <c r="Q3" s="2">
        <f t="shared" si="5"/>
        <v>0</v>
      </c>
      <c r="R3" s="139"/>
      <c r="S3" s="34" t="s">
        <v>7</v>
      </c>
      <c r="T3" s="2" t="s">
        <v>156</v>
      </c>
      <c r="V3" s="2" t="s">
        <v>165</v>
      </c>
    </row>
    <row r="4" spans="1:22" ht="20.100000000000001" customHeight="1">
      <c r="A4" s="54" t="str">
        <f>IFERROR(VLOOKUP(Tableau9[[#This Row],[Nom Prénom]],Tableau[[Nom Prénom]:[Age]],4,FALSE)," ")</f>
        <v xml:space="preserve"> </v>
      </c>
      <c r="B4" s="55"/>
      <c r="C4" s="54" t="str">
        <f>IFERROR(VLOOKUP(B4,Tableau[[Nom Prénom]:[Age]],2,FALSE)," ")</f>
        <v xml:space="preserve"> </v>
      </c>
      <c r="D4" s="54" t="str">
        <f>IFERROR(VLOOKUP(B4,Tableau[[Nom Prénom]:[Age]],3,FALSE)," ")</f>
        <v xml:space="preserve"> </v>
      </c>
      <c r="E4" s="59" t="s">
        <v>165</v>
      </c>
      <c r="F4" s="56" t="str">
        <f>IFERROR(VLOOKUP(B4,Tableau[[Nom Prénom]:[Age]],5,FALSE)," ")</f>
        <v xml:space="preserve"> </v>
      </c>
      <c r="G4" s="57"/>
      <c r="H4" s="243"/>
      <c r="I4" s="247"/>
      <c r="J4" s="160">
        <f>+Tableau9[[#This Row],[Ateliers]]+Tableau9[[#This Row],[Points]]</f>
        <v>0</v>
      </c>
      <c r="K4" s="42" t="s">
        <v>7</v>
      </c>
      <c r="L4" s="45" t="str">
        <f t="shared" si="0"/>
        <v xml:space="preserve"> </v>
      </c>
      <c r="M4" s="43">
        <f t="shared" si="1"/>
        <v>0</v>
      </c>
      <c r="N4" s="43">
        <f t="shared" si="2"/>
        <v>0</v>
      </c>
      <c r="O4" s="44">
        <f t="shared" si="3"/>
        <v>1</v>
      </c>
      <c r="P4" s="46" t="str">
        <f t="shared" si="4"/>
        <v xml:space="preserve"> </v>
      </c>
      <c r="Q4" s="2">
        <f t="shared" si="5"/>
        <v>0</v>
      </c>
      <c r="R4" s="140"/>
      <c r="S4" s="34" t="s">
        <v>17</v>
      </c>
      <c r="T4" s="2" t="s">
        <v>141</v>
      </c>
      <c r="V4" s="2" t="s">
        <v>20</v>
      </c>
    </row>
    <row r="5" spans="1:22" ht="20.100000000000001" customHeight="1">
      <c r="A5" s="54" t="str">
        <f>IFERROR(VLOOKUP(Tableau9[[#This Row],[Nom Prénom]],Tableau[[Nom Prénom]:[Age]],4,FALSE)," ")</f>
        <v xml:space="preserve"> </v>
      </c>
      <c r="B5" s="55"/>
      <c r="C5" s="54" t="str">
        <f>IFERROR(VLOOKUP(B5,Tableau[[Nom Prénom]:[Age]],2,FALSE)," ")</f>
        <v xml:space="preserve"> </v>
      </c>
      <c r="D5" s="54" t="str">
        <f>IFERROR(VLOOKUP(B5,Tableau[[Nom Prénom]:[Age]],3,FALSE)," ")</f>
        <v xml:space="preserve"> </v>
      </c>
      <c r="E5" s="59" t="s">
        <v>165</v>
      </c>
      <c r="F5" s="56" t="str">
        <f>IFERROR(VLOOKUP(B5,Tableau[[Nom Prénom]:[Age]],5,FALSE)," ")</f>
        <v xml:space="preserve"> </v>
      </c>
      <c r="G5" s="57"/>
      <c r="H5" s="243"/>
      <c r="I5" s="247"/>
      <c r="J5" s="160">
        <f>+Tableau9[[#This Row],[Ateliers]]+Tableau9[[#This Row],[Points]]</f>
        <v>0</v>
      </c>
      <c r="K5" s="42" t="s">
        <v>7</v>
      </c>
      <c r="L5" s="45" t="str">
        <f t="shared" si="0"/>
        <v xml:space="preserve"> </v>
      </c>
      <c r="M5" s="43">
        <f t="shared" si="1"/>
        <v>0</v>
      </c>
      <c r="N5" s="43">
        <f t="shared" si="2"/>
        <v>0</v>
      </c>
      <c r="O5" s="44">
        <f t="shared" si="3"/>
        <v>1</v>
      </c>
      <c r="P5" s="46" t="str">
        <f t="shared" si="4"/>
        <v xml:space="preserve"> </v>
      </c>
      <c r="Q5" s="2">
        <f t="shared" si="5"/>
        <v>0</v>
      </c>
      <c r="V5" s="2" t="s">
        <v>166</v>
      </c>
    </row>
    <row r="6" spans="1:22" ht="20.100000000000001" customHeight="1">
      <c r="A6" s="54" t="str">
        <f>IFERROR(VLOOKUP(Tableau9[[#This Row],[Nom Prénom]],Tableau[[Nom Prénom]:[Age]],4,FALSE)," ")</f>
        <v xml:space="preserve"> </v>
      </c>
      <c r="B6" s="55"/>
      <c r="C6" s="54" t="str">
        <f>IFERROR(VLOOKUP(B6,Tableau[[Nom Prénom]:[Age]],2,FALSE)," ")</f>
        <v xml:space="preserve"> </v>
      </c>
      <c r="D6" s="54" t="str">
        <f>IFERROR(VLOOKUP(B6,Tableau[[Nom Prénom]:[Age]],3,FALSE)," ")</f>
        <v xml:space="preserve"> </v>
      </c>
      <c r="E6" s="63" t="s">
        <v>165</v>
      </c>
      <c r="F6" s="56" t="str">
        <f>IFERROR(VLOOKUP(B6,Tableau[[Nom Prénom]:[Age]],5,FALSE)," ")</f>
        <v xml:space="preserve"> </v>
      </c>
      <c r="G6" s="57"/>
      <c r="H6" s="243"/>
      <c r="I6" s="246"/>
      <c r="J6" s="160">
        <f>+Tableau9[[#This Row],[Ateliers]]+Tableau9[[#This Row],[Points]]</f>
        <v>0</v>
      </c>
      <c r="K6" s="42" t="s">
        <v>7</v>
      </c>
      <c r="L6" s="45" t="str">
        <f t="shared" si="0"/>
        <v xml:space="preserve"> </v>
      </c>
      <c r="M6" s="43">
        <f t="shared" si="1"/>
        <v>0</v>
      </c>
      <c r="N6" s="43">
        <f t="shared" si="2"/>
        <v>0</v>
      </c>
      <c r="O6" s="44">
        <f t="shared" si="3"/>
        <v>1</v>
      </c>
      <c r="P6" s="46" t="str">
        <f t="shared" si="4"/>
        <v xml:space="preserve"> </v>
      </c>
      <c r="Q6" s="2">
        <f t="shared" si="5"/>
        <v>0</v>
      </c>
      <c r="V6" s="2" t="s">
        <v>168</v>
      </c>
    </row>
    <row r="7" spans="1:22" ht="20.100000000000001" customHeight="1">
      <c r="A7" s="54" t="str">
        <f>IFERROR(VLOOKUP(Tableau9[[#This Row],[Nom Prénom]],Tableau[[Nom Prénom]:[Age]],4,FALSE)," ")</f>
        <v xml:space="preserve"> </v>
      </c>
      <c r="B7" s="55"/>
      <c r="C7" s="54" t="str">
        <f>IFERROR(VLOOKUP(B7,Tableau[[Nom Prénom]:[Age]],2,FALSE)," ")</f>
        <v xml:space="preserve"> </v>
      </c>
      <c r="D7" s="54" t="str">
        <f>IFERROR(VLOOKUP(B7,Tableau[[Nom Prénom]:[Age]],3,FALSE)," ")</f>
        <v xml:space="preserve"> </v>
      </c>
      <c r="E7" s="61" t="s">
        <v>165</v>
      </c>
      <c r="F7" s="56" t="str">
        <f>IFERROR(VLOOKUP(B7,Tableau[[Nom Prénom]:[Age]],5,FALSE)," ")</f>
        <v xml:space="preserve"> </v>
      </c>
      <c r="G7" s="64"/>
      <c r="H7" s="243"/>
      <c r="I7" s="247"/>
      <c r="J7" s="160">
        <f>+Tableau9[[#This Row],[Ateliers]]+Tableau9[[#This Row],[Points]]</f>
        <v>0</v>
      </c>
      <c r="K7" s="42" t="s">
        <v>7</v>
      </c>
      <c r="L7" s="45" t="str">
        <f t="shared" si="0"/>
        <v xml:space="preserve"> </v>
      </c>
      <c r="M7" s="43">
        <f t="shared" si="1"/>
        <v>0</v>
      </c>
      <c r="N7" s="43">
        <f t="shared" si="2"/>
        <v>0</v>
      </c>
      <c r="O7" s="44">
        <f t="shared" si="3"/>
        <v>1</v>
      </c>
      <c r="P7" s="46" t="str">
        <f t="shared" si="4"/>
        <v xml:space="preserve"> </v>
      </c>
      <c r="Q7" s="2">
        <f t="shared" si="5"/>
        <v>0</v>
      </c>
      <c r="V7" s="2" t="s">
        <v>167</v>
      </c>
    </row>
    <row r="8" spans="1:22" ht="20.100000000000001" customHeight="1">
      <c r="A8" s="54" t="str">
        <f>IFERROR(VLOOKUP(Tableau9[[#This Row],[Nom Prénom]],Tableau[[Nom Prénom]:[Age]],4,FALSE)," ")</f>
        <v xml:space="preserve"> </v>
      </c>
      <c r="B8" s="55"/>
      <c r="C8" s="54" t="str">
        <f>IFERROR(VLOOKUP(B8,Tableau[[Nom Prénom]:[Age]],2,FALSE)," ")</f>
        <v xml:space="preserve"> </v>
      </c>
      <c r="D8" s="54" t="str">
        <f>IFERROR(VLOOKUP(B8,Tableau[[Nom Prénom]:[Age]],3,FALSE)," ")</f>
        <v xml:space="preserve"> </v>
      </c>
      <c r="E8" s="63" t="s">
        <v>165</v>
      </c>
      <c r="F8" s="56" t="str">
        <f>IFERROR(VLOOKUP(B8,Tableau[[Nom Prénom]:[Age]],5,FALSE)," ")</f>
        <v xml:space="preserve"> </v>
      </c>
      <c r="G8" s="57"/>
      <c r="H8" s="243"/>
      <c r="I8" s="247"/>
      <c r="J8" s="160">
        <f>+Tableau9[[#This Row],[Ateliers]]+Tableau9[[#This Row],[Points]]</f>
        <v>0</v>
      </c>
      <c r="K8" s="42" t="s">
        <v>7</v>
      </c>
      <c r="L8" s="45" t="str">
        <f t="shared" si="0"/>
        <v xml:space="preserve"> </v>
      </c>
      <c r="M8" s="43">
        <f t="shared" si="1"/>
        <v>0</v>
      </c>
      <c r="N8" s="43">
        <f t="shared" si="2"/>
        <v>0</v>
      </c>
      <c r="O8" s="44">
        <f t="shared" si="3"/>
        <v>1</v>
      </c>
      <c r="P8" s="46" t="str">
        <f t="shared" si="4"/>
        <v xml:space="preserve"> </v>
      </c>
      <c r="Q8" s="2">
        <f t="shared" si="5"/>
        <v>0</v>
      </c>
    </row>
    <row r="9" spans="1:22" ht="20.100000000000001" customHeight="1">
      <c r="A9" s="54" t="str">
        <f>IFERROR(VLOOKUP(Tableau9[[#This Row],[Nom Prénom]],Tableau[[Nom Prénom]:[Age]],4,FALSE)," ")</f>
        <v xml:space="preserve"> </v>
      </c>
      <c r="B9" s="55"/>
      <c r="C9" s="54" t="str">
        <f>IFERROR(VLOOKUP(B9,Tableau[[Nom Prénom]:[Age]],2,FALSE)," ")</f>
        <v xml:space="preserve"> </v>
      </c>
      <c r="D9" s="54" t="str">
        <f>IFERROR(VLOOKUP(B9,Tableau[[Nom Prénom]:[Age]],3,FALSE)," ")</f>
        <v xml:space="preserve"> </v>
      </c>
      <c r="E9" s="63" t="s">
        <v>165</v>
      </c>
      <c r="F9" s="56" t="str">
        <f>IFERROR(VLOOKUP(B9,Tableau[[Nom Prénom]:[Age]],5,FALSE)," ")</f>
        <v xml:space="preserve"> </v>
      </c>
      <c r="G9" s="57"/>
      <c r="H9" s="243"/>
      <c r="I9" s="247"/>
      <c r="J9" s="160">
        <f>+Tableau9[[#This Row],[Ateliers]]+Tableau9[[#This Row],[Points]]</f>
        <v>0</v>
      </c>
      <c r="K9" s="42" t="s">
        <v>7</v>
      </c>
      <c r="L9" s="45" t="str">
        <f t="shared" si="0"/>
        <v xml:space="preserve"> </v>
      </c>
      <c r="M9" s="43">
        <f t="shared" si="1"/>
        <v>0</v>
      </c>
      <c r="N9" s="43">
        <f t="shared" si="2"/>
        <v>0</v>
      </c>
      <c r="O9" s="44">
        <f t="shared" si="3"/>
        <v>1</v>
      </c>
      <c r="P9" s="46" t="str">
        <f t="shared" si="4"/>
        <v xml:space="preserve"> </v>
      </c>
      <c r="Q9" s="2">
        <f t="shared" si="5"/>
        <v>0</v>
      </c>
    </row>
    <row r="10" spans="1:22" ht="20.100000000000001" customHeight="1">
      <c r="A10" s="54" t="str">
        <f>IFERROR(VLOOKUP(Tableau9[[#This Row],[Nom Prénom]],Tableau[[Nom Prénom]:[Age]],4,FALSE)," ")</f>
        <v xml:space="preserve"> </v>
      </c>
      <c r="B10" s="55"/>
      <c r="C10" s="54" t="str">
        <f>IFERROR(VLOOKUP(B10,Tableau[[Nom Prénom]:[Age]],2,FALSE)," ")</f>
        <v xml:space="preserve"> </v>
      </c>
      <c r="D10" s="54" t="str">
        <f>IFERROR(VLOOKUP(B10,Tableau[[Nom Prénom]:[Age]],3,FALSE)," ")</f>
        <v xml:space="preserve"> </v>
      </c>
      <c r="E10" s="61" t="s">
        <v>166</v>
      </c>
      <c r="F10" s="56" t="str">
        <f>IFERROR(VLOOKUP(B10,Tableau[[Nom Prénom]:[Age]],5,FALSE)," ")</f>
        <v xml:space="preserve"> </v>
      </c>
      <c r="G10" s="64"/>
      <c r="H10" s="243"/>
      <c r="I10" s="248"/>
      <c r="J10" s="160">
        <f>+Tableau9[[#This Row],[Ateliers]]+Tableau9[[#This Row],[Points]]</f>
        <v>0</v>
      </c>
      <c r="K10" s="42" t="s">
        <v>7</v>
      </c>
      <c r="L10" s="42" t="str">
        <f t="shared" si="0"/>
        <v xml:space="preserve"> </v>
      </c>
      <c r="M10" s="43">
        <f t="shared" si="1"/>
        <v>0</v>
      </c>
      <c r="N10" s="43">
        <f t="shared" si="2"/>
        <v>0</v>
      </c>
      <c r="O10" s="44">
        <f t="shared" si="3"/>
        <v>1</v>
      </c>
      <c r="P10" s="44" t="str">
        <f t="shared" si="4"/>
        <v xml:space="preserve"> </v>
      </c>
      <c r="Q10" s="2">
        <f t="shared" si="5"/>
        <v>0</v>
      </c>
    </row>
    <row r="11" spans="1:22" ht="20.100000000000001" customHeight="1">
      <c r="A11" s="54" t="str">
        <f>IFERROR(VLOOKUP(Tableau9[[#This Row],[Nom Prénom]],Tableau[[Nom Prénom]:[Age]],4,FALSE)," ")</f>
        <v xml:space="preserve"> </v>
      </c>
      <c r="B11" s="55"/>
      <c r="C11" s="54" t="str">
        <f>IFERROR(VLOOKUP(B11,Tableau[[Nom Prénom]:[Age]],2,FALSE)," ")</f>
        <v xml:space="preserve"> </v>
      </c>
      <c r="D11" s="54" t="str">
        <f>IFERROR(VLOOKUP(B11,Tableau[[Nom Prénom]:[Age]],3,FALSE)," ")</f>
        <v xml:space="preserve"> </v>
      </c>
      <c r="E11" s="59" t="s">
        <v>166</v>
      </c>
      <c r="F11" s="56" t="str">
        <f>IFERROR(VLOOKUP(B11,Tableau[[Nom Prénom]:[Age]],5,FALSE)," ")</f>
        <v xml:space="preserve"> </v>
      </c>
      <c r="G11" s="57"/>
      <c r="H11" s="243"/>
      <c r="I11" s="248"/>
      <c r="J11" s="160">
        <f>+Tableau9[[#This Row],[Ateliers]]+Tableau9[[#This Row],[Points]]</f>
        <v>0</v>
      </c>
      <c r="K11" s="42" t="s">
        <v>7</v>
      </c>
      <c r="L11" s="45" t="str">
        <f t="shared" si="0"/>
        <v xml:space="preserve"> </v>
      </c>
      <c r="M11" s="43">
        <f t="shared" si="1"/>
        <v>0</v>
      </c>
      <c r="N11" s="43">
        <f t="shared" si="2"/>
        <v>0</v>
      </c>
      <c r="O11" s="44">
        <f t="shared" si="3"/>
        <v>1</v>
      </c>
      <c r="P11" s="46" t="str">
        <f t="shared" si="4"/>
        <v xml:space="preserve"> </v>
      </c>
      <c r="Q11" s="2">
        <f t="shared" si="5"/>
        <v>0</v>
      </c>
    </row>
    <row r="12" spans="1:22" ht="20.100000000000001" customHeight="1" thickBot="1">
      <c r="A12" s="54" t="str">
        <f>IFERROR(VLOOKUP(Tableau9[[#This Row],[Nom Prénom]],Tableau[[Nom Prénom]:[Age]],4,FALSE)," ")</f>
        <v xml:space="preserve"> </v>
      </c>
      <c r="B12" s="55"/>
      <c r="C12" s="54" t="str">
        <f>IFERROR(VLOOKUP(B12,Tableau[[Nom Prénom]:[Age]],2,FALSE)," ")</f>
        <v xml:space="preserve"> </v>
      </c>
      <c r="D12" s="54" t="str">
        <f>IFERROR(VLOOKUP(B12,Tableau[[Nom Prénom]:[Age]],3,FALSE)," ")</f>
        <v xml:space="preserve"> </v>
      </c>
      <c r="E12" s="59" t="s">
        <v>164</v>
      </c>
      <c r="F12" s="56" t="str">
        <f>IFERROR(VLOOKUP(B12,Tableau[[Nom Prénom]:[Age]],5,FALSE)," ")</f>
        <v xml:space="preserve"> </v>
      </c>
      <c r="G12" s="57"/>
      <c r="H12" s="159"/>
      <c r="I12" s="159"/>
      <c r="J12" s="160">
        <f>+Tableau9[[#This Row],[Ateliers]]+Tableau9[[#This Row],[Points]]</f>
        <v>0</v>
      </c>
      <c r="K12" s="42" t="s">
        <v>7</v>
      </c>
      <c r="L12" s="45" t="str">
        <f t="shared" si="0"/>
        <v xml:space="preserve"> </v>
      </c>
      <c r="M12" s="43">
        <f t="shared" si="1"/>
        <v>0</v>
      </c>
      <c r="N12" s="43">
        <f t="shared" si="2"/>
        <v>0</v>
      </c>
      <c r="O12" s="46">
        <f t="shared" si="3"/>
        <v>1</v>
      </c>
      <c r="P12" s="46" t="str">
        <f t="shared" si="4"/>
        <v xml:space="preserve"> </v>
      </c>
      <c r="Q12" s="2">
        <f t="shared" si="5"/>
        <v>0</v>
      </c>
    </row>
    <row r="13" spans="1:22" ht="20.100000000000001" customHeight="1">
      <c r="A13" s="54" t="str">
        <f>IFERROR(VLOOKUP(Tableau9[[#This Row],[Nom Prénom]],Tableau[[Nom Prénom]:[Age]],4,FALSE)," ")</f>
        <v xml:space="preserve"> </v>
      </c>
      <c r="B13" s="55"/>
      <c r="C13" s="54" t="str">
        <f>IFERROR(VLOOKUP(B13,Tableau[[Nom Prénom]:[Age]],2,FALSE)," ")</f>
        <v xml:space="preserve"> </v>
      </c>
      <c r="D13" s="54" t="str">
        <f>IFERROR(VLOOKUP(B13,Tableau[[Nom Prénom]:[Age]],3,FALSE)," ")</f>
        <v xml:space="preserve"> </v>
      </c>
      <c r="E13" s="59" t="s">
        <v>166</v>
      </c>
      <c r="F13" s="56" t="str">
        <f>IFERROR(VLOOKUP(B13,Tableau[[Nom Prénom]:[Age]],5,FALSE)," ")</f>
        <v xml:space="preserve"> </v>
      </c>
      <c r="G13" s="57"/>
      <c r="H13" s="243"/>
      <c r="I13" s="250"/>
      <c r="J13" s="160">
        <f>+Tableau9[[#This Row],[Ateliers]]+Tableau9[[#This Row],[Points]]</f>
        <v>0</v>
      </c>
      <c r="K13" s="42" t="s">
        <v>13</v>
      </c>
      <c r="L13" s="45">
        <f t="shared" si="0"/>
        <v>0</v>
      </c>
      <c r="M13" s="43">
        <f t="shared" si="1"/>
        <v>1</v>
      </c>
      <c r="N13" s="43" t="str">
        <f t="shared" si="2"/>
        <v xml:space="preserve"> </v>
      </c>
      <c r="O13" s="46">
        <f t="shared" si="3"/>
        <v>0</v>
      </c>
      <c r="P13" s="46" t="str">
        <f t="shared" si="4"/>
        <v xml:space="preserve"> </v>
      </c>
      <c r="Q13" s="2">
        <f t="shared" si="5"/>
        <v>0</v>
      </c>
    </row>
    <row r="14" spans="1:22" ht="20.100000000000001" customHeight="1">
      <c r="A14" s="54" t="str">
        <f>IFERROR(VLOOKUP(Tableau9[[#This Row],[Nom Prénom]],Tableau[[Nom Prénom]:[Age]],4,FALSE)," ")</f>
        <v xml:space="preserve"> </v>
      </c>
      <c r="B14" s="55"/>
      <c r="C14" s="54" t="str">
        <f>IFERROR(VLOOKUP(B14,Tableau[[Nom Prénom]:[Age]],2,FALSE)," ")</f>
        <v xml:space="preserve"> </v>
      </c>
      <c r="D14" s="54" t="str">
        <f>IFERROR(VLOOKUP(B14,Tableau[[Nom Prénom]:[Age]],3,FALSE)," ")</f>
        <v xml:space="preserve"> </v>
      </c>
      <c r="E14" s="59" t="s">
        <v>164</v>
      </c>
      <c r="F14" s="56" t="str">
        <f>IFERROR(VLOOKUP(B14,Tableau[[Nom Prénom]:[Age]],5,FALSE)," ")</f>
        <v xml:space="preserve"> </v>
      </c>
      <c r="G14" s="162"/>
      <c r="H14" s="243"/>
      <c r="I14" s="251"/>
      <c r="J14" s="160">
        <f>+Tableau9[[#This Row],[Ateliers]]+Tableau9[[#This Row],[Points]]</f>
        <v>0</v>
      </c>
      <c r="K14" s="42" t="s">
        <v>13</v>
      </c>
      <c r="L14" s="42">
        <f t="shared" si="0"/>
        <v>0</v>
      </c>
      <c r="M14" s="43">
        <f t="shared" si="1"/>
        <v>1</v>
      </c>
      <c r="N14" s="43" t="str">
        <f t="shared" si="2"/>
        <v xml:space="preserve"> </v>
      </c>
      <c r="O14" s="44">
        <f t="shared" si="3"/>
        <v>0</v>
      </c>
      <c r="P14" s="44" t="str">
        <f t="shared" si="4"/>
        <v xml:space="preserve"> </v>
      </c>
      <c r="Q14" s="3">
        <f t="shared" si="5"/>
        <v>0</v>
      </c>
    </row>
    <row r="15" spans="1:22" ht="20.100000000000001" customHeight="1">
      <c r="A15" s="54" t="str">
        <f>IFERROR(VLOOKUP(Tableau9[[#This Row],[Nom Prénom]],Tableau[[Nom Prénom]:[Age]],4,FALSE)," ")</f>
        <v xml:space="preserve"> </v>
      </c>
      <c r="B15" s="55"/>
      <c r="C15" s="54" t="str">
        <f>IFERROR(VLOOKUP(B15,Tableau[[Nom Prénom]:[Age]],2,FALSE)," ")</f>
        <v xml:space="preserve"> </v>
      </c>
      <c r="D15" s="54" t="str">
        <f>IFERROR(VLOOKUP(B15,Tableau[[Nom Prénom]:[Age]],3,FALSE)," ")</f>
        <v xml:space="preserve"> </v>
      </c>
      <c r="E15" s="63" t="s">
        <v>165</v>
      </c>
      <c r="F15" s="56" t="str">
        <f>IFERROR(VLOOKUP(B15,Tableau[[Nom Prénom]:[Age]],5,FALSE)," ")</f>
        <v xml:space="preserve"> </v>
      </c>
      <c r="G15" s="57"/>
      <c r="H15" s="243"/>
      <c r="I15" s="248"/>
      <c r="J15" s="160">
        <f>+Tableau9[[#This Row],[Ateliers]]+Tableau9[[#This Row],[Points]]</f>
        <v>0</v>
      </c>
      <c r="K15" s="42" t="s">
        <v>13</v>
      </c>
      <c r="L15" s="42">
        <f t="shared" si="0"/>
        <v>0</v>
      </c>
      <c r="M15" s="43">
        <f t="shared" si="1"/>
        <v>1</v>
      </c>
      <c r="N15" s="43" t="str">
        <f t="shared" si="2"/>
        <v xml:space="preserve"> </v>
      </c>
      <c r="O15" s="44">
        <f t="shared" si="3"/>
        <v>0</v>
      </c>
      <c r="P15" s="44" t="str">
        <f t="shared" si="4"/>
        <v xml:space="preserve"> </v>
      </c>
      <c r="Q15" s="2">
        <f t="shared" si="5"/>
        <v>0</v>
      </c>
    </row>
    <row r="16" spans="1:22" ht="20.100000000000001" customHeight="1">
      <c r="A16" s="54" t="str">
        <f>IFERROR(VLOOKUP(Tableau9[[#This Row],[Nom Prénom]],Tableau[[Nom Prénom]:[Age]],4,FALSE)," ")</f>
        <v xml:space="preserve"> </v>
      </c>
      <c r="B16" s="55"/>
      <c r="C16" s="54" t="str">
        <f>IFERROR(VLOOKUP(B16,Tableau[[Nom Prénom]:[Age]],2,FALSE)," ")</f>
        <v xml:space="preserve"> </v>
      </c>
      <c r="D16" s="54" t="str">
        <f>IFERROR(VLOOKUP(B16,Tableau[[Nom Prénom]:[Age]],3,FALSE)," ")</f>
        <v xml:space="preserve"> </v>
      </c>
      <c r="E16" s="61" t="s">
        <v>164</v>
      </c>
      <c r="F16" s="56" t="str">
        <f>IFERROR(VLOOKUP(B16,Tableau[[Nom Prénom]:[Age]],5,FALSE)," ")</f>
        <v xml:space="preserve"> </v>
      </c>
      <c r="G16" s="162"/>
      <c r="H16" s="243"/>
      <c r="I16" s="252"/>
      <c r="J16" s="160">
        <f>+Tableau9[[#This Row],[Ateliers]]+Tableau9[[#This Row],[Points]]</f>
        <v>0</v>
      </c>
      <c r="K16" s="42" t="s">
        <v>13</v>
      </c>
      <c r="L16" s="42">
        <f t="shared" si="0"/>
        <v>0</v>
      </c>
      <c r="M16" s="43">
        <f t="shared" si="1"/>
        <v>1</v>
      </c>
      <c r="N16" s="43" t="str">
        <f t="shared" si="2"/>
        <v xml:space="preserve"> </v>
      </c>
      <c r="O16" s="44">
        <f t="shared" si="3"/>
        <v>0</v>
      </c>
      <c r="P16" s="44" t="str">
        <f t="shared" si="4"/>
        <v xml:space="preserve"> </v>
      </c>
      <c r="Q16" s="2">
        <f t="shared" si="5"/>
        <v>0</v>
      </c>
    </row>
    <row r="17" spans="1:17" ht="20.100000000000001" customHeight="1">
      <c r="A17" s="54" t="str">
        <f>IFERROR(VLOOKUP(Tableau9[[#This Row],[Nom Prénom]],Tableau[[Nom Prénom]:[Age]],4,FALSE)," ")</f>
        <v xml:space="preserve"> </v>
      </c>
      <c r="B17" s="55"/>
      <c r="C17" s="54" t="str">
        <f>IFERROR(VLOOKUP(B17,Tableau[[Nom Prénom]:[Age]],2,FALSE)," ")</f>
        <v xml:space="preserve"> </v>
      </c>
      <c r="D17" s="54" t="str">
        <f>IFERROR(VLOOKUP(B17,Tableau[[Nom Prénom]:[Age]],3,FALSE)," ")</f>
        <v xml:space="preserve"> </v>
      </c>
      <c r="E17" s="59" t="s">
        <v>165</v>
      </c>
      <c r="F17" s="56" t="str">
        <f>IFERROR(VLOOKUP(B17,Tableau[[Nom Prénom]:[Age]],5,FALSE)," ")</f>
        <v xml:space="preserve"> </v>
      </c>
      <c r="G17" s="57"/>
      <c r="H17" s="243"/>
      <c r="I17" s="253"/>
      <c r="J17" s="160">
        <f>+Tableau9[[#This Row],[Ateliers]]+Tableau9[[#This Row],[Points]]</f>
        <v>0</v>
      </c>
      <c r="K17" s="42" t="s">
        <v>13</v>
      </c>
      <c r="L17" s="42">
        <f t="shared" si="0"/>
        <v>0</v>
      </c>
      <c r="M17" s="43">
        <f t="shared" si="1"/>
        <v>1</v>
      </c>
      <c r="N17" s="43" t="str">
        <f t="shared" si="2"/>
        <v xml:space="preserve"> </v>
      </c>
      <c r="O17" s="44">
        <f t="shared" si="3"/>
        <v>0</v>
      </c>
      <c r="P17" s="44" t="str">
        <f t="shared" si="4"/>
        <v xml:space="preserve"> </v>
      </c>
      <c r="Q17" s="2">
        <f t="shared" si="5"/>
        <v>0</v>
      </c>
    </row>
    <row r="18" spans="1:17" ht="20.100000000000001" customHeight="1">
      <c r="A18" s="54" t="str">
        <f>IFERROR(VLOOKUP(Tableau9[[#This Row],[Nom Prénom]],Tableau[[Nom Prénom]:[Age]],4,FALSE)," ")</f>
        <v xml:space="preserve"> </v>
      </c>
      <c r="B18" s="55"/>
      <c r="C18" s="54" t="str">
        <f>IFERROR(VLOOKUP(B18,Tableau[[Nom Prénom]:[Age]],2,FALSE)," ")</f>
        <v xml:space="preserve"> </v>
      </c>
      <c r="D18" s="54" t="str">
        <f>IFERROR(VLOOKUP(B18,Tableau[[Nom Prénom]:[Age]],3,FALSE)," ")</f>
        <v xml:space="preserve"> </v>
      </c>
      <c r="E18" s="61" t="s">
        <v>164</v>
      </c>
      <c r="F18" s="56" t="str">
        <f>IFERROR(VLOOKUP(B18,Tableau[[Nom Prénom]:[Age]],5,FALSE)," ")</f>
        <v xml:space="preserve"> </v>
      </c>
      <c r="G18" s="163"/>
      <c r="H18" s="243"/>
      <c r="I18" s="253"/>
      <c r="J18" s="160">
        <f>+Tableau9[[#This Row],[Ateliers]]+Tableau9[[#This Row],[Points]]</f>
        <v>0</v>
      </c>
      <c r="K18" s="42" t="s">
        <v>13</v>
      </c>
      <c r="L18" s="42">
        <f t="shared" si="0"/>
        <v>0</v>
      </c>
      <c r="M18" s="43">
        <f t="shared" si="1"/>
        <v>1</v>
      </c>
      <c r="N18" s="43" t="str">
        <f t="shared" si="2"/>
        <v xml:space="preserve"> </v>
      </c>
      <c r="O18" s="44">
        <f t="shared" si="3"/>
        <v>0</v>
      </c>
      <c r="P18" s="44" t="str">
        <f t="shared" si="4"/>
        <v xml:space="preserve"> </v>
      </c>
      <c r="Q18" s="2">
        <f t="shared" si="5"/>
        <v>0</v>
      </c>
    </row>
    <row r="19" spans="1:17" ht="20.100000000000001" customHeight="1">
      <c r="A19" s="54" t="str">
        <f>IFERROR(VLOOKUP(Tableau9[[#This Row],[Nom Prénom]],Tableau[[Nom Prénom]:[Age]],4,FALSE)," ")</f>
        <v xml:space="preserve"> </v>
      </c>
      <c r="B19" s="55"/>
      <c r="C19" s="54" t="str">
        <f>IFERROR(VLOOKUP(B19,Tableau[[Nom Prénom]:[Age]],2,FALSE)," ")</f>
        <v xml:space="preserve"> </v>
      </c>
      <c r="D19" s="54" t="str">
        <f>IFERROR(VLOOKUP(B19,Tableau[[Nom Prénom]:[Age]],3,FALSE)," ")</f>
        <v xml:space="preserve"> </v>
      </c>
      <c r="E19" s="61" t="s">
        <v>166</v>
      </c>
      <c r="F19" s="56" t="str">
        <f>IFERROR(VLOOKUP(B19,Tableau[[Nom Prénom]:[Age]],5,FALSE)," ")</f>
        <v xml:space="preserve"> </v>
      </c>
      <c r="G19" s="57"/>
      <c r="H19" s="243"/>
      <c r="I19" s="245"/>
      <c r="J19" s="160">
        <f>+Tableau9[[#This Row],[Ateliers]]+Tableau9[[#This Row],[Points]]</f>
        <v>0</v>
      </c>
      <c r="K19" s="42" t="s">
        <v>13</v>
      </c>
      <c r="L19" s="45">
        <f t="shared" si="0"/>
        <v>0</v>
      </c>
      <c r="M19" s="43">
        <f t="shared" si="1"/>
        <v>1</v>
      </c>
      <c r="N19" s="43" t="str">
        <f t="shared" si="2"/>
        <v xml:space="preserve"> </v>
      </c>
      <c r="O19" s="44">
        <f t="shared" si="3"/>
        <v>0</v>
      </c>
      <c r="P19" s="46" t="str">
        <f t="shared" si="4"/>
        <v xml:space="preserve"> </v>
      </c>
      <c r="Q19" s="2">
        <f t="shared" si="5"/>
        <v>0</v>
      </c>
    </row>
    <row r="20" spans="1:17" s="3" customFormat="1" ht="20.100000000000001" customHeight="1">
      <c r="A20" s="54" t="str">
        <f>IFERROR(VLOOKUP(Tableau9[[#This Row],[Nom Prénom]],Tableau[[Nom Prénom]:[Age]],4,FALSE)," ")</f>
        <v xml:space="preserve"> </v>
      </c>
      <c r="B20" s="55"/>
      <c r="C20" s="54" t="str">
        <f>IFERROR(VLOOKUP(B20,Tableau[[Nom Prénom]:[Age]],2,FALSE)," ")</f>
        <v xml:space="preserve"> </v>
      </c>
      <c r="D20" s="54" t="str">
        <f>IFERROR(VLOOKUP(B20,Tableau[[Nom Prénom]:[Age]],3,FALSE)," ")</f>
        <v xml:space="preserve"> </v>
      </c>
      <c r="E20" s="63" t="s">
        <v>164</v>
      </c>
      <c r="F20" s="56" t="str">
        <f>IFERROR(VLOOKUP(B20,Tableau[[Nom Prénom]:[Age]],5,FALSE)," ")</f>
        <v xml:space="preserve"> </v>
      </c>
      <c r="G20" s="162"/>
      <c r="H20" s="243"/>
      <c r="I20" s="214"/>
      <c r="J20" s="160">
        <f>+Tableau9[[#This Row],[Ateliers]]+Tableau9[[#This Row],[Points]]</f>
        <v>0</v>
      </c>
      <c r="K20" s="42" t="s">
        <v>13</v>
      </c>
      <c r="L20" s="45">
        <f t="shared" si="0"/>
        <v>0</v>
      </c>
      <c r="M20" s="43">
        <f t="shared" si="1"/>
        <v>1</v>
      </c>
      <c r="N20" s="43" t="str">
        <f t="shared" si="2"/>
        <v xml:space="preserve"> </v>
      </c>
      <c r="O20" s="44">
        <f t="shared" si="3"/>
        <v>0</v>
      </c>
      <c r="P20" s="46" t="str">
        <f t="shared" si="4"/>
        <v xml:space="preserve"> </v>
      </c>
      <c r="Q20" s="3">
        <f t="shared" si="5"/>
        <v>0</v>
      </c>
    </row>
    <row r="21" spans="1:17" s="3" customFormat="1">
      <c r="A21" s="54" t="str">
        <f>IFERROR(VLOOKUP(Tableau9[[#This Row],[Nom Prénom]],Tableau[[Nom Prénom]:[Age]],4,FALSE)," ")</f>
        <v xml:space="preserve"> </v>
      </c>
      <c r="B21" s="55"/>
      <c r="C21" s="54" t="str">
        <f>IFERROR(VLOOKUP(B21,Tableau[[Nom Prénom]:[Age]],2,FALSE)," ")</f>
        <v xml:space="preserve"> </v>
      </c>
      <c r="D21" s="54" t="str">
        <f>IFERROR(VLOOKUP(B21,Tableau[[Nom Prénom]:[Age]],3,FALSE)," ")</f>
        <v xml:space="preserve"> </v>
      </c>
      <c r="E21" s="59" t="s">
        <v>164</v>
      </c>
      <c r="F21" s="56" t="str">
        <f>IFERROR(VLOOKUP(B21,Tableau[[Nom Prénom]:[Age]],5,FALSE)," ")</f>
        <v xml:space="preserve"> </v>
      </c>
      <c r="G21" s="64"/>
      <c r="H21" s="243"/>
      <c r="I21" s="214"/>
      <c r="J21" s="160">
        <f>+Tableau9[[#This Row],[Ateliers]]+Tableau9[[#This Row],[Points]]</f>
        <v>0</v>
      </c>
      <c r="K21" s="42" t="s">
        <v>13</v>
      </c>
      <c r="L21" s="45">
        <f t="shared" si="0"/>
        <v>0</v>
      </c>
      <c r="M21" s="43">
        <f t="shared" si="1"/>
        <v>1</v>
      </c>
      <c r="N21" s="43" t="str">
        <f t="shared" si="2"/>
        <v xml:space="preserve"> </v>
      </c>
      <c r="O21" s="44">
        <f t="shared" si="3"/>
        <v>0</v>
      </c>
      <c r="P21" s="46" t="str">
        <f t="shared" si="4"/>
        <v xml:space="preserve"> </v>
      </c>
      <c r="Q21" s="2">
        <f t="shared" si="5"/>
        <v>0</v>
      </c>
    </row>
    <row r="22" spans="1:17" s="3" customFormat="1">
      <c r="A22" s="54" t="str">
        <f>IFERROR(VLOOKUP(Tableau9[[#This Row],[Nom Prénom]],Tableau[[Nom Prénom]:[Age]],4,FALSE)," ")</f>
        <v xml:space="preserve"> </v>
      </c>
      <c r="B22" s="55"/>
      <c r="C22" s="54" t="str">
        <f>IFERROR(VLOOKUP(B22,Tableau[[Nom Prénom]:[Age]],2,FALSE)," ")</f>
        <v xml:space="preserve"> </v>
      </c>
      <c r="D22" s="54" t="str">
        <f>IFERROR(VLOOKUP(B22,Tableau[[Nom Prénom]:[Age]],3,FALSE)," ")</f>
        <v xml:space="preserve"> </v>
      </c>
      <c r="E22" s="61" t="s">
        <v>164</v>
      </c>
      <c r="F22" s="56" t="str">
        <f>IFERROR(VLOOKUP(B22,Tableau[[Nom Prénom]:[Age]],5,FALSE)," ")</f>
        <v xml:space="preserve"> </v>
      </c>
      <c r="G22" s="163"/>
      <c r="H22" s="243"/>
      <c r="I22" s="214"/>
      <c r="J22" s="160">
        <f>+Tableau9[[#This Row],[Ateliers]]+Tableau9[[#This Row],[Points]]</f>
        <v>0</v>
      </c>
      <c r="K22" s="42" t="s">
        <v>13</v>
      </c>
      <c r="L22" s="45">
        <f t="shared" si="0"/>
        <v>0</v>
      </c>
      <c r="M22" s="43">
        <f t="shared" si="1"/>
        <v>1</v>
      </c>
      <c r="N22" s="43" t="str">
        <f t="shared" si="2"/>
        <v xml:space="preserve"> </v>
      </c>
      <c r="O22" s="44">
        <f t="shared" si="3"/>
        <v>0</v>
      </c>
      <c r="P22" s="46" t="str">
        <f t="shared" si="4"/>
        <v xml:space="preserve"> </v>
      </c>
      <c r="Q22" s="2">
        <f t="shared" si="5"/>
        <v>0</v>
      </c>
    </row>
    <row r="23" spans="1:17">
      <c r="A23" s="54" t="str">
        <f>IFERROR(VLOOKUP(Tableau9[[#This Row],[Nom Prénom]],Tableau[[Nom Prénom]:[Age]],4,FALSE)," ")</f>
        <v xml:space="preserve"> </v>
      </c>
      <c r="B23" s="55"/>
      <c r="C23" s="54" t="str">
        <f>IFERROR(VLOOKUP(B23,Tableau[[Nom Prénom]:[Age]],2,FALSE)," ")</f>
        <v xml:space="preserve"> </v>
      </c>
      <c r="D23" s="54" t="str">
        <f>IFERROR(VLOOKUP(B23,Tableau[[Nom Prénom]:[Age]],3,FALSE)," ")</f>
        <v xml:space="preserve"> </v>
      </c>
      <c r="E23" s="61" t="s">
        <v>20</v>
      </c>
      <c r="F23" s="56" t="str">
        <f>IFERROR(VLOOKUP(B23,Tableau[[Nom Prénom]:[Age]],5,FALSE)," ")</f>
        <v xml:space="preserve"> </v>
      </c>
      <c r="G23" s="57"/>
      <c r="H23" s="243"/>
      <c r="I23" s="214"/>
      <c r="J23" s="160">
        <f>+Tableau9[[#This Row],[Ateliers]]+Tableau9[[#This Row],[Points]]</f>
        <v>0</v>
      </c>
      <c r="K23" s="42" t="s">
        <v>13</v>
      </c>
      <c r="L23" s="45">
        <f t="shared" si="0"/>
        <v>0</v>
      </c>
      <c r="M23" s="43">
        <f t="shared" si="1"/>
        <v>1</v>
      </c>
      <c r="N23" s="43" t="str">
        <f t="shared" si="2"/>
        <v xml:space="preserve"> </v>
      </c>
      <c r="O23" s="44">
        <f t="shared" si="3"/>
        <v>0</v>
      </c>
      <c r="P23" s="46" t="str">
        <f t="shared" si="4"/>
        <v xml:space="preserve"> </v>
      </c>
      <c r="Q23" s="2">
        <f t="shared" si="5"/>
        <v>0</v>
      </c>
    </row>
    <row r="24" spans="1:17">
      <c r="A24" s="54" t="str">
        <f>IFERROR(VLOOKUP(Tableau9[[#This Row],[Nom Prénom]],Tableau[[Nom Prénom]:[Age]],4,FALSE)," ")</f>
        <v xml:space="preserve"> </v>
      </c>
      <c r="B24" s="55"/>
      <c r="C24" s="54" t="str">
        <f>IFERROR(VLOOKUP(B24,Tableau[[Nom Prénom]:[Age]],2,FALSE)," ")</f>
        <v xml:space="preserve"> </v>
      </c>
      <c r="D24" s="54" t="str">
        <f>IFERROR(VLOOKUP(B24,Tableau[[Nom Prénom]:[Age]],3,FALSE)," ")</f>
        <v xml:space="preserve"> </v>
      </c>
      <c r="E24" s="63" t="s">
        <v>164</v>
      </c>
      <c r="F24" s="56" t="str">
        <f>IFERROR(VLOOKUP(B24,Tableau[[Nom Prénom]:[Age]],5,FALSE)," ")</f>
        <v xml:space="preserve"> </v>
      </c>
      <c r="G24" s="162"/>
      <c r="H24" s="243"/>
      <c r="I24" s="214"/>
      <c r="J24" s="160">
        <f>+Tableau9[[#This Row],[Ateliers]]+Tableau9[[#This Row],[Points]]</f>
        <v>0</v>
      </c>
      <c r="K24" s="42" t="s">
        <v>13</v>
      </c>
      <c r="L24" s="42">
        <f t="shared" si="0"/>
        <v>0</v>
      </c>
      <c r="M24" s="43">
        <f t="shared" si="1"/>
        <v>1</v>
      </c>
      <c r="N24" s="43" t="str">
        <f t="shared" si="2"/>
        <v xml:space="preserve"> </v>
      </c>
      <c r="O24" s="44">
        <f t="shared" si="3"/>
        <v>0</v>
      </c>
      <c r="P24" s="44" t="str">
        <f t="shared" si="4"/>
        <v xml:space="preserve"> </v>
      </c>
      <c r="Q24" s="2">
        <f t="shared" si="5"/>
        <v>0</v>
      </c>
    </row>
    <row r="25" spans="1:17">
      <c r="A25" s="54" t="str">
        <f>IFERROR(VLOOKUP(Tableau9[[#This Row],[Nom Prénom]],Tableau[[Nom Prénom]:[Age]],4,FALSE)," ")</f>
        <v xml:space="preserve"> </v>
      </c>
      <c r="B25" s="55"/>
      <c r="C25" s="54" t="str">
        <f>IFERROR(VLOOKUP(B25,Tableau[[Nom Prénom]:[Age]],2,FALSE)," ")</f>
        <v xml:space="preserve"> </v>
      </c>
      <c r="D25" s="54" t="str">
        <f>IFERROR(VLOOKUP(B25,Tableau[[Nom Prénom]:[Age]],3,FALSE)," ")</f>
        <v xml:space="preserve"> </v>
      </c>
      <c r="E25" s="61" t="s">
        <v>164</v>
      </c>
      <c r="F25" s="56" t="str">
        <f>IFERROR(VLOOKUP(B25,Tableau[[Nom Prénom]:[Age]],5,FALSE)," ")</f>
        <v xml:space="preserve"> </v>
      </c>
      <c r="G25" s="163"/>
      <c r="H25" s="243"/>
      <c r="I25" s="214"/>
      <c r="J25" s="160">
        <f>+Tableau9[[#This Row],[Ateliers]]+Tableau9[[#This Row],[Points]]</f>
        <v>0</v>
      </c>
      <c r="K25" s="42" t="s">
        <v>13</v>
      </c>
      <c r="L25" s="45">
        <f t="shared" si="0"/>
        <v>0</v>
      </c>
      <c r="M25" s="43">
        <f t="shared" si="1"/>
        <v>1</v>
      </c>
      <c r="N25" s="43" t="str">
        <f t="shared" si="2"/>
        <v xml:space="preserve"> </v>
      </c>
      <c r="O25" s="44">
        <f t="shared" si="3"/>
        <v>0</v>
      </c>
      <c r="P25" s="46" t="str">
        <f t="shared" si="4"/>
        <v xml:space="preserve"> </v>
      </c>
      <c r="Q25" s="2">
        <f t="shared" si="5"/>
        <v>0</v>
      </c>
    </row>
    <row r="26" spans="1:17">
      <c r="A26" s="54" t="str">
        <f>IFERROR(VLOOKUP(Tableau9[[#This Row],[Nom Prénom]],Tableau[[Nom Prénom]:[Age]],4,FALSE)," ")</f>
        <v xml:space="preserve"> </v>
      </c>
      <c r="B26" s="55"/>
      <c r="C26" s="54" t="str">
        <f>IFERROR(VLOOKUP(B26,Tableau[[Nom Prénom]:[Age]],2,FALSE)," ")</f>
        <v xml:space="preserve"> </v>
      </c>
      <c r="D26" s="54" t="str">
        <f>IFERROR(VLOOKUP(B26,Tableau[[Nom Prénom]:[Age]],3,FALSE)," ")</f>
        <v xml:space="preserve"> </v>
      </c>
      <c r="E26" s="61" t="s">
        <v>164</v>
      </c>
      <c r="F26" s="56" t="str">
        <f>IFERROR(VLOOKUP(B26,Tableau[[Nom Prénom]:[Age]],5,FALSE)," ")</f>
        <v xml:space="preserve"> </v>
      </c>
      <c r="G26" s="64"/>
      <c r="H26" s="243"/>
      <c r="I26" s="214"/>
      <c r="J26" s="160">
        <f>+Tableau9[[#This Row],[Ateliers]]+Tableau9[[#This Row],[Points]]</f>
        <v>0</v>
      </c>
      <c r="K26" s="42" t="s">
        <v>13</v>
      </c>
      <c r="L26" s="42">
        <f t="shared" si="0"/>
        <v>0</v>
      </c>
      <c r="M26" s="43">
        <f t="shared" si="1"/>
        <v>1</v>
      </c>
      <c r="N26" s="43" t="str">
        <f t="shared" si="2"/>
        <v xml:space="preserve"> </v>
      </c>
      <c r="O26" s="44">
        <f t="shared" si="3"/>
        <v>0</v>
      </c>
      <c r="P26" s="44" t="str">
        <f t="shared" si="4"/>
        <v xml:space="preserve"> </v>
      </c>
      <c r="Q26" s="2">
        <f t="shared" si="5"/>
        <v>0</v>
      </c>
    </row>
    <row r="27" spans="1:17">
      <c r="A27" s="54" t="str">
        <f>IFERROR(VLOOKUP(Tableau9[[#This Row],[Nom Prénom]],Tableau[[Nom Prénom]:[Age]],4,FALSE)," ")</f>
        <v xml:space="preserve"> </v>
      </c>
      <c r="B27" s="55"/>
      <c r="C27" s="54" t="str">
        <f>IFERROR(VLOOKUP(B27,Tableau[[Nom Prénom]:[Age]],2,FALSE)," ")</f>
        <v xml:space="preserve"> </v>
      </c>
      <c r="D27" s="54" t="str">
        <f>IFERROR(VLOOKUP(B27,Tableau[[Nom Prénom]:[Age]],3,FALSE)," ")</f>
        <v xml:space="preserve"> </v>
      </c>
      <c r="E27" s="59" t="s">
        <v>164</v>
      </c>
      <c r="F27" s="56" t="str">
        <f>IFERROR(VLOOKUP(B27,Tableau[[Nom Prénom]:[Age]],5,FALSE)," ")</f>
        <v xml:space="preserve"> </v>
      </c>
      <c r="G27" s="163"/>
      <c r="H27" s="243"/>
      <c r="I27" s="214"/>
      <c r="J27" s="160">
        <f>+Tableau9[[#This Row],[Ateliers]]+Tableau9[[#This Row],[Points]]</f>
        <v>0</v>
      </c>
      <c r="K27" s="42" t="s">
        <v>13</v>
      </c>
      <c r="L27" s="45">
        <f t="shared" si="0"/>
        <v>0</v>
      </c>
      <c r="M27" s="43">
        <f t="shared" si="1"/>
        <v>1</v>
      </c>
      <c r="N27" s="43" t="str">
        <f t="shared" si="2"/>
        <v xml:space="preserve"> </v>
      </c>
      <c r="O27" s="44">
        <f t="shared" si="3"/>
        <v>0</v>
      </c>
      <c r="P27" s="46" t="str">
        <f t="shared" si="4"/>
        <v xml:space="preserve"> </v>
      </c>
      <c r="Q27" s="2">
        <f t="shared" si="5"/>
        <v>0</v>
      </c>
    </row>
    <row r="28" spans="1:17">
      <c r="A28" s="54" t="str">
        <f>IFERROR(VLOOKUP(Tableau9[[#This Row],[Nom Prénom]],Tableau[[Nom Prénom]:[Age]],4,FALSE)," ")</f>
        <v xml:space="preserve"> </v>
      </c>
      <c r="B28" s="55"/>
      <c r="C28" s="54" t="str">
        <f>IFERROR(VLOOKUP(B28,Tableau[[Nom Prénom]:[Age]],2,FALSE)," ")</f>
        <v xml:space="preserve"> </v>
      </c>
      <c r="D28" s="54" t="str">
        <f>IFERROR(VLOOKUP(B28,Tableau[[Nom Prénom]:[Age]],3,FALSE)," ")</f>
        <v xml:space="preserve"> </v>
      </c>
      <c r="E28" s="61" t="s">
        <v>164</v>
      </c>
      <c r="F28" s="56" t="str">
        <f>IFERROR(VLOOKUP(B28,Tableau[[Nom Prénom]:[Age]],5,FALSE)," ")</f>
        <v xml:space="preserve"> </v>
      </c>
      <c r="G28" s="163"/>
      <c r="H28" s="243"/>
      <c r="I28" s="214"/>
      <c r="J28" s="160">
        <f>+Tableau9[[#This Row],[Ateliers]]+Tableau9[[#This Row],[Points]]</f>
        <v>0</v>
      </c>
      <c r="K28" s="42" t="s">
        <v>13</v>
      </c>
      <c r="L28" s="45">
        <f t="shared" si="0"/>
        <v>0</v>
      </c>
      <c r="M28" s="43">
        <f t="shared" si="1"/>
        <v>1</v>
      </c>
      <c r="N28" s="43" t="str">
        <f t="shared" si="2"/>
        <v xml:space="preserve"> </v>
      </c>
      <c r="O28" s="44">
        <f t="shared" si="3"/>
        <v>0</v>
      </c>
      <c r="P28" s="46" t="str">
        <f t="shared" si="4"/>
        <v xml:space="preserve"> </v>
      </c>
      <c r="Q28" s="3">
        <f t="shared" si="5"/>
        <v>0</v>
      </c>
    </row>
    <row r="29" spans="1:17">
      <c r="A29" s="54" t="str">
        <f>IFERROR(VLOOKUP(Tableau9[[#This Row],[Nom Prénom]],Tableau[[Nom Prénom]:[Age]],4,FALSE)," ")</f>
        <v xml:space="preserve"> </v>
      </c>
      <c r="B29" s="55"/>
      <c r="C29" s="54" t="str">
        <f>IFERROR(VLOOKUP(B29,Tableau[[Nom Prénom]:[Age]],2,FALSE)," ")</f>
        <v xml:space="preserve"> </v>
      </c>
      <c r="D29" s="54" t="str">
        <f>IFERROR(VLOOKUP(B29,Tableau[[Nom Prénom]:[Age]],3,FALSE)," ")</f>
        <v xml:space="preserve"> </v>
      </c>
      <c r="E29" s="54" t="s">
        <v>164</v>
      </c>
      <c r="F29" s="56" t="str">
        <f>IFERROR(VLOOKUP(B29,Tableau[[Nom Prénom]:[Age]],5,FALSE)," ")</f>
        <v xml:space="preserve"> </v>
      </c>
      <c r="G29" s="162"/>
      <c r="H29" s="159"/>
      <c r="I29" s="159"/>
      <c r="J29" s="160">
        <f>+Tableau9[[#This Row],[Ateliers]]+Tableau9[[#This Row],[Points]]</f>
        <v>0</v>
      </c>
      <c r="K29" s="42" t="s">
        <v>13</v>
      </c>
      <c r="L29" s="42">
        <f t="shared" si="0"/>
        <v>0</v>
      </c>
      <c r="M29" s="43">
        <f t="shared" si="1"/>
        <v>1</v>
      </c>
      <c r="N29" s="43" t="str">
        <f t="shared" si="2"/>
        <v xml:space="preserve"> </v>
      </c>
      <c r="O29" s="44">
        <f t="shared" si="3"/>
        <v>0</v>
      </c>
      <c r="P29" s="44" t="str">
        <f t="shared" si="4"/>
        <v xml:space="preserve"> </v>
      </c>
      <c r="Q29" s="2">
        <f t="shared" si="5"/>
        <v>0</v>
      </c>
    </row>
    <row r="30" spans="1:17">
      <c r="A30" s="54" t="str">
        <f>IFERROR(VLOOKUP(Tableau9[[#This Row],[Nom Prénom]],Tableau[[Nom Prénom]:[Age]],4,FALSE)," ")</f>
        <v xml:space="preserve"> </v>
      </c>
      <c r="B30" s="55"/>
      <c r="C30" s="54" t="str">
        <f>IFERROR(VLOOKUP(B30,Tableau[[Nom Prénom]:[Age]],2,FALSE)," ")</f>
        <v xml:space="preserve"> </v>
      </c>
      <c r="D30" s="54" t="str">
        <f>IFERROR(VLOOKUP(B30,Tableau[[Nom Prénom]:[Age]],3,FALSE)," ")</f>
        <v xml:space="preserve"> </v>
      </c>
      <c r="E30" s="63" t="s">
        <v>164</v>
      </c>
      <c r="F30" s="56" t="str">
        <f>IFERROR(VLOOKUP(B30,Tableau[[Nom Prénom]:[Age]],5,FALSE)," ")</f>
        <v xml:space="preserve"> </v>
      </c>
      <c r="G30" s="162"/>
      <c r="H30" s="249"/>
      <c r="I30" s="159"/>
      <c r="J30" s="160">
        <f>+Tableau9[[#This Row],[Ateliers]]+Tableau9[[#This Row],[Points]]</f>
        <v>0</v>
      </c>
      <c r="K30" s="42" t="s">
        <v>17</v>
      </c>
      <c r="L30" s="45" t="str">
        <f t="shared" si="0"/>
        <v xml:space="preserve"> </v>
      </c>
      <c r="M30" s="43">
        <f t="shared" si="1"/>
        <v>0</v>
      </c>
      <c r="N30" s="43" t="str">
        <f t="shared" si="2"/>
        <v xml:space="preserve"> </v>
      </c>
      <c r="O30" s="44">
        <f t="shared" si="3"/>
        <v>0</v>
      </c>
      <c r="P30" s="46">
        <f t="shared" si="4"/>
        <v>0</v>
      </c>
      <c r="Q30" s="2">
        <f t="shared" si="5"/>
        <v>1</v>
      </c>
    </row>
    <row r="31" spans="1:17">
      <c r="A31" s="54" t="str">
        <f>IFERROR(VLOOKUP(Tableau9[[#This Row],[Nom Prénom]],Tableau[[Nom Prénom]:[Age]],4,FALSE)," ")</f>
        <v xml:space="preserve"> </v>
      </c>
      <c r="B31" s="55"/>
      <c r="C31" s="54" t="str">
        <f>IFERROR(VLOOKUP(B31,Tableau[[Nom Prénom]:[Age]],2,FALSE)," ")</f>
        <v xml:space="preserve"> </v>
      </c>
      <c r="D31" s="54" t="str">
        <f>IFERROR(VLOOKUP(B31,Tableau[[Nom Prénom]:[Age]],3,FALSE)," ")</f>
        <v xml:space="preserve"> </v>
      </c>
      <c r="E31" s="59" t="s">
        <v>164</v>
      </c>
      <c r="F31" s="56" t="str">
        <f>IFERROR(VLOOKUP(B31,Tableau[[Nom Prénom]:[Age]],5,FALSE)," ")</f>
        <v xml:space="preserve"> </v>
      </c>
      <c r="G31" s="163"/>
      <c r="H31" s="249"/>
      <c r="I31" s="159"/>
      <c r="J31" s="160">
        <f>+Tableau9[[#This Row],[Ateliers]]+Tableau9[[#This Row],[Points]]</f>
        <v>0</v>
      </c>
      <c r="K31" s="42" t="s">
        <v>17</v>
      </c>
      <c r="L31" s="45" t="str">
        <f t="shared" si="0"/>
        <v xml:space="preserve"> </v>
      </c>
      <c r="M31" s="43">
        <f t="shared" si="1"/>
        <v>0</v>
      </c>
      <c r="N31" s="43" t="str">
        <f t="shared" si="2"/>
        <v xml:space="preserve"> </v>
      </c>
      <c r="O31" s="44">
        <f t="shared" si="3"/>
        <v>0</v>
      </c>
      <c r="P31" s="46">
        <f t="shared" si="4"/>
        <v>0</v>
      </c>
      <c r="Q31" s="2">
        <f t="shared" si="5"/>
        <v>1</v>
      </c>
    </row>
    <row r="32" spans="1:17">
      <c r="A32" s="54" t="str">
        <f>IFERROR(VLOOKUP(Tableau9[[#This Row],[Nom Prénom]],Tableau[[Nom Prénom]:[Age]],4,FALSE)," ")</f>
        <v xml:space="preserve"> </v>
      </c>
      <c r="B32" s="55"/>
      <c r="C32" s="54" t="str">
        <f>IFERROR(VLOOKUP(B32,Tableau[[Nom Prénom]:[Age]],2,FALSE)," ")</f>
        <v xml:space="preserve"> </v>
      </c>
      <c r="D32" s="54" t="str">
        <f>IFERROR(VLOOKUP(B32,Tableau[[Nom Prénom]:[Age]],3,FALSE)," ")</f>
        <v xml:space="preserve"> </v>
      </c>
      <c r="E32" s="61" t="s">
        <v>166</v>
      </c>
      <c r="F32" s="56" t="str">
        <f>IFERROR(VLOOKUP(B32,Tableau[[Nom Prénom]:[Age]],5,FALSE)," ")</f>
        <v xml:space="preserve"> </v>
      </c>
      <c r="G32" s="57"/>
      <c r="H32" s="249"/>
      <c r="I32" s="159"/>
      <c r="J32" s="160">
        <f>+Tableau9[[#This Row],[Ateliers]]+Tableau9[[#This Row],[Points]]</f>
        <v>0</v>
      </c>
      <c r="K32" s="42" t="s">
        <v>17</v>
      </c>
      <c r="L32" s="45" t="str">
        <f t="shared" si="0"/>
        <v xml:space="preserve"> </v>
      </c>
      <c r="M32" s="43">
        <f t="shared" si="1"/>
        <v>0</v>
      </c>
      <c r="N32" s="43" t="str">
        <f t="shared" si="2"/>
        <v xml:space="preserve"> </v>
      </c>
      <c r="O32" s="44">
        <f t="shared" si="3"/>
        <v>0</v>
      </c>
      <c r="P32" s="46">
        <f t="shared" si="4"/>
        <v>0</v>
      </c>
      <c r="Q32" s="2">
        <f t="shared" si="5"/>
        <v>1</v>
      </c>
    </row>
    <row r="33" spans="1:17">
      <c r="A33" s="54" t="str">
        <f>IFERROR(VLOOKUP(Tableau9[[#This Row],[Nom Prénom]],Tableau[[Nom Prénom]:[Age]],4,FALSE)," ")</f>
        <v xml:space="preserve"> </v>
      </c>
      <c r="B33" s="55"/>
      <c r="C33" s="54" t="str">
        <f>IFERROR(VLOOKUP(B33,Tableau[[Nom Prénom]:[Age]],2,FALSE)," ")</f>
        <v xml:space="preserve"> </v>
      </c>
      <c r="D33" s="54" t="str">
        <f>IFERROR(VLOOKUP(B33,Tableau[[Nom Prénom]:[Age]],3,FALSE)," ")</f>
        <v xml:space="preserve"> </v>
      </c>
      <c r="E33" s="59" t="s">
        <v>164</v>
      </c>
      <c r="F33" s="56" t="str">
        <f>IFERROR(VLOOKUP(B33,Tableau[[Nom Prénom]:[Age]],5,FALSE)," ")</f>
        <v xml:space="preserve"> </v>
      </c>
      <c r="G33" s="163"/>
      <c r="H33" s="249"/>
      <c r="I33" s="159"/>
      <c r="J33" s="160">
        <f>+Tableau9[[#This Row],[Ateliers]]+Tableau9[[#This Row],[Points]]</f>
        <v>0</v>
      </c>
      <c r="K33" s="42" t="s">
        <v>17</v>
      </c>
      <c r="L33" s="45" t="str">
        <f t="shared" si="0"/>
        <v xml:space="preserve"> </v>
      </c>
      <c r="M33" s="43">
        <f t="shared" si="1"/>
        <v>0</v>
      </c>
      <c r="N33" s="43" t="str">
        <f t="shared" si="2"/>
        <v xml:space="preserve"> </v>
      </c>
      <c r="O33" s="44">
        <f t="shared" si="3"/>
        <v>0</v>
      </c>
      <c r="P33" s="46">
        <f t="shared" si="4"/>
        <v>0</v>
      </c>
      <c r="Q33" s="2">
        <f t="shared" si="5"/>
        <v>1</v>
      </c>
    </row>
    <row r="34" spans="1:17">
      <c r="A34" s="54" t="str">
        <f>IFERROR(VLOOKUP(Tableau9[[#This Row],[Nom Prénom]],Tableau[[Nom Prénom]:[Age]],4,FALSE)," ")</f>
        <v xml:space="preserve"> </v>
      </c>
      <c r="B34" s="55"/>
      <c r="C34" s="54" t="str">
        <f>IFERROR(VLOOKUP(B34,Tableau[[Nom Prénom]:[Age]],2,FALSE)," ")</f>
        <v xml:space="preserve"> </v>
      </c>
      <c r="D34" s="54" t="str">
        <f>IFERROR(VLOOKUP(B34,Tableau[[Nom Prénom]:[Age]],3,FALSE)," ")</f>
        <v xml:space="preserve"> </v>
      </c>
      <c r="E34" s="59" t="s">
        <v>167</v>
      </c>
      <c r="F34" s="56" t="str">
        <f>IFERROR(VLOOKUP(B34,Tableau[[Nom Prénom]:[Age]],5,FALSE)," ")</f>
        <v xml:space="preserve"> </v>
      </c>
      <c r="G34" s="163"/>
      <c r="H34" s="249"/>
      <c r="I34" s="159"/>
      <c r="J34" s="160">
        <f>+Tableau9[[#This Row],[Ateliers]]+Tableau9[[#This Row],[Points]]</f>
        <v>0</v>
      </c>
      <c r="K34" s="42" t="s">
        <v>17</v>
      </c>
      <c r="L34" s="42" t="str">
        <f t="shared" ref="L34:L65" si="6">IF(IF(K34="9 TE",1,0)=1,SUM(H34:I34)," ")</f>
        <v xml:space="preserve"> </v>
      </c>
      <c r="M34" s="43">
        <f t="shared" ref="M34:M65" si="7">IFERROR((RANK(IF(IF(K34="9 TE",1,0)=1,H34," "),L:L,0)),0)</f>
        <v>0</v>
      </c>
      <c r="N34" s="43" t="str">
        <f t="shared" ref="N34:N65" si="8">IF(IF(K34="9 TD",1,0)=1,SUM(H34:I34)," ")</f>
        <v xml:space="preserve"> </v>
      </c>
      <c r="O34" s="44">
        <f t="shared" ref="O34:O65" si="9">IFERROR((RANK(IF(IF(K34="9 TD",1,0)=1,H34," "),N:N,0)),0)</f>
        <v>0</v>
      </c>
      <c r="P34" s="44">
        <f t="shared" ref="P34:P65" si="10">IF(IF(K34="18 T",1,0)=1,H34," ")</f>
        <v>0</v>
      </c>
      <c r="Q34" s="2">
        <f t="shared" ref="Q34:Q65" si="11">IFERROR((RANK(IF(IF(K34="18 T",1,0)=1,H34," "),P:P,0)),0)</f>
        <v>1</v>
      </c>
    </row>
    <row r="35" spans="1:17">
      <c r="A35" s="54" t="str">
        <f>IFERROR(VLOOKUP(Tableau9[[#This Row],[Nom Prénom]],Tableau[[Nom Prénom]:[Age]],4,FALSE)," ")</f>
        <v xml:space="preserve"> </v>
      </c>
      <c r="B35" s="55"/>
      <c r="C35" s="54" t="str">
        <f>IFERROR(VLOOKUP(B35,Tableau[[Nom Prénom]:[Age]],2,FALSE)," ")</f>
        <v xml:space="preserve"> </v>
      </c>
      <c r="D35" s="54" t="str">
        <f>IFERROR(VLOOKUP(B35,Tableau[[Nom Prénom]:[Age]],3,FALSE)," ")</f>
        <v xml:space="preserve"> </v>
      </c>
      <c r="E35" s="63" t="s">
        <v>20</v>
      </c>
      <c r="F35" s="56" t="str">
        <f>IFERROR(VLOOKUP(B35,Tableau[[Nom Prénom]:[Age]],5,FALSE)," ")</f>
        <v xml:space="preserve"> </v>
      </c>
      <c r="G35" s="162"/>
      <c r="H35" s="249"/>
      <c r="I35" s="159"/>
      <c r="J35" s="160">
        <f>+Tableau9[[#This Row],[Ateliers]]+Tableau9[[#This Row],[Points]]</f>
        <v>0</v>
      </c>
      <c r="K35" s="42" t="s">
        <v>17</v>
      </c>
      <c r="L35" s="45" t="str">
        <f t="shared" si="6"/>
        <v xml:space="preserve"> </v>
      </c>
      <c r="M35" s="43">
        <f t="shared" si="7"/>
        <v>0</v>
      </c>
      <c r="N35" s="43" t="str">
        <f t="shared" si="8"/>
        <v xml:space="preserve"> </v>
      </c>
      <c r="O35" s="44">
        <f t="shared" si="9"/>
        <v>0</v>
      </c>
      <c r="P35" s="46">
        <f t="shared" si="10"/>
        <v>0</v>
      </c>
      <c r="Q35" s="2">
        <f t="shared" si="11"/>
        <v>1</v>
      </c>
    </row>
    <row r="36" spans="1:17">
      <c r="A36" s="54" t="str">
        <f>IFERROR(VLOOKUP(Tableau9[[#This Row],[Nom Prénom]],Tableau[[Nom Prénom]:[Age]],4,FALSE)," ")</f>
        <v xml:space="preserve"> </v>
      </c>
      <c r="B36" s="55"/>
      <c r="C36" s="54" t="str">
        <f>IFERROR(VLOOKUP(B36,Tableau[[Nom Prénom]:[Age]],2,FALSE)," ")</f>
        <v xml:space="preserve"> </v>
      </c>
      <c r="D36" s="54" t="str">
        <f>IFERROR(VLOOKUP(B36,Tableau[[Nom Prénom]:[Age]],3,FALSE)," ")</f>
        <v xml:space="preserve"> </v>
      </c>
      <c r="E36" s="59" t="s">
        <v>20</v>
      </c>
      <c r="F36" s="56" t="str">
        <f>IFERROR(VLOOKUP(B36,Tableau[[Nom Prénom]:[Age]],5,FALSE)," ")</f>
        <v xml:space="preserve"> </v>
      </c>
      <c r="G36" s="163"/>
      <c r="H36" s="249"/>
      <c r="I36" s="159"/>
      <c r="J36" s="160">
        <f>+Tableau9[[#This Row],[Ateliers]]+Tableau9[[#This Row],[Points]]</f>
        <v>0</v>
      </c>
      <c r="K36" s="42" t="s">
        <v>17</v>
      </c>
      <c r="L36" s="45" t="str">
        <f t="shared" si="6"/>
        <v xml:space="preserve"> </v>
      </c>
      <c r="M36" s="43">
        <f t="shared" si="7"/>
        <v>0</v>
      </c>
      <c r="N36" s="43" t="str">
        <f t="shared" si="8"/>
        <v xml:space="preserve"> </v>
      </c>
      <c r="O36" s="44">
        <f t="shared" si="9"/>
        <v>0</v>
      </c>
      <c r="P36" s="46">
        <f t="shared" si="10"/>
        <v>0</v>
      </c>
      <c r="Q36" s="2">
        <f t="shared" si="11"/>
        <v>1</v>
      </c>
    </row>
    <row r="37" spans="1:17">
      <c r="A37" s="54" t="str">
        <f>IFERROR(VLOOKUP(Tableau9[[#This Row],[Nom Prénom]],Tableau[[Nom Prénom]:[Age]],4,FALSE)," ")</f>
        <v xml:space="preserve"> </v>
      </c>
      <c r="B37" s="55"/>
      <c r="C37" s="54" t="str">
        <f>IFERROR(VLOOKUP(B37,Tableau[[Nom Prénom]:[Age]],2,FALSE)," ")</f>
        <v xml:space="preserve"> </v>
      </c>
      <c r="D37" s="54" t="str">
        <f>IFERROR(VLOOKUP(B37,Tableau[[Nom Prénom]:[Age]],3,FALSE)," ")</f>
        <v xml:space="preserve"> </v>
      </c>
      <c r="E37" s="61" t="s">
        <v>168</v>
      </c>
      <c r="F37" s="56" t="str">
        <f>IFERROR(VLOOKUP(B37,Tableau[[Nom Prénom]:[Age]],5,FALSE)," ")</f>
        <v xml:space="preserve"> </v>
      </c>
      <c r="G37" s="57"/>
      <c r="H37" s="249"/>
      <c r="I37" s="159"/>
      <c r="J37" s="160">
        <f>+Tableau9[[#This Row],[Ateliers]]+Tableau9[[#This Row],[Points]]</f>
        <v>0</v>
      </c>
      <c r="K37" s="42" t="s">
        <v>17</v>
      </c>
      <c r="L37" s="45" t="str">
        <f t="shared" si="6"/>
        <v xml:space="preserve"> </v>
      </c>
      <c r="M37" s="43">
        <f t="shared" si="7"/>
        <v>0</v>
      </c>
      <c r="N37" s="43" t="str">
        <f t="shared" si="8"/>
        <v xml:space="preserve"> </v>
      </c>
      <c r="O37" s="44">
        <f t="shared" si="9"/>
        <v>0</v>
      </c>
      <c r="P37" s="46">
        <f t="shared" si="10"/>
        <v>0</v>
      </c>
      <c r="Q37" s="2">
        <f t="shared" si="11"/>
        <v>1</v>
      </c>
    </row>
    <row r="38" spans="1:17">
      <c r="A38" s="54" t="str">
        <f>IFERROR(VLOOKUP(Tableau9[[#This Row],[Nom Prénom]],Tableau[[Nom Prénom]:[Age]],4,FALSE)," ")</f>
        <v xml:space="preserve"> </v>
      </c>
      <c r="B38" s="55"/>
      <c r="C38" s="54" t="str">
        <f>IFERROR(VLOOKUP(B38,Tableau[[Nom Prénom]:[Age]],2,FALSE)," ")</f>
        <v xml:space="preserve"> </v>
      </c>
      <c r="D38" s="54" t="str">
        <f>IFERROR(VLOOKUP(B38,Tableau[[Nom Prénom]:[Age]],3,FALSE)," ")</f>
        <v xml:space="preserve"> </v>
      </c>
      <c r="E38" s="59" t="s">
        <v>168</v>
      </c>
      <c r="F38" s="56" t="str">
        <f>IFERROR(VLOOKUP(B38,Tableau[[Nom Prénom]:[Age]],5,FALSE)," ")</f>
        <v xml:space="preserve"> </v>
      </c>
      <c r="G38" s="57"/>
      <c r="H38" s="249"/>
      <c r="I38" s="159"/>
      <c r="J38" s="160">
        <f>+Tableau9[[#This Row],[Ateliers]]+Tableau9[[#This Row],[Points]]</f>
        <v>0</v>
      </c>
      <c r="K38" s="42" t="s">
        <v>17</v>
      </c>
      <c r="L38" s="45" t="str">
        <f t="shared" si="6"/>
        <v xml:space="preserve"> </v>
      </c>
      <c r="M38" s="43">
        <f t="shared" si="7"/>
        <v>0</v>
      </c>
      <c r="N38" s="43" t="str">
        <f t="shared" si="8"/>
        <v xml:space="preserve"> </v>
      </c>
      <c r="O38" s="44">
        <f t="shared" si="9"/>
        <v>0</v>
      </c>
      <c r="P38" s="46">
        <f t="shared" si="10"/>
        <v>0</v>
      </c>
      <c r="Q38" s="2">
        <f t="shared" si="11"/>
        <v>1</v>
      </c>
    </row>
    <row r="39" spans="1:17">
      <c r="A39" s="54" t="str">
        <f>IFERROR(VLOOKUP(Tableau9[[#This Row],[Nom Prénom]],Tableau[[Nom Prénom]:[Age]],4,FALSE)," ")</f>
        <v xml:space="preserve"> </v>
      </c>
      <c r="B39" s="55"/>
      <c r="C39" s="54" t="str">
        <f>IFERROR(VLOOKUP(B39,Tableau[[Nom Prénom]:[Age]],2,FALSE)," ")</f>
        <v xml:space="preserve"> </v>
      </c>
      <c r="D39" s="54" t="str">
        <f>IFERROR(VLOOKUP(B39,Tableau[[Nom Prénom]:[Age]],3,FALSE)," ")</f>
        <v xml:space="preserve"> </v>
      </c>
      <c r="E39" s="63" t="s">
        <v>20</v>
      </c>
      <c r="F39" s="56" t="str">
        <f>IFERROR(VLOOKUP(B39,Tableau[[Nom Prénom]:[Age]],5,FALSE)," ")</f>
        <v xml:space="preserve"> </v>
      </c>
      <c r="G39" s="163"/>
      <c r="H39" s="249"/>
      <c r="I39" s="159"/>
      <c r="J39" s="160">
        <f>+Tableau9[[#This Row],[Ateliers]]+Tableau9[[#This Row],[Points]]</f>
        <v>0</v>
      </c>
      <c r="K39" s="42" t="s">
        <v>17</v>
      </c>
      <c r="L39" s="45" t="str">
        <f t="shared" si="6"/>
        <v xml:space="preserve"> </v>
      </c>
      <c r="M39" s="43">
        <f t="shared" si="7"/>
        <v>0</v>
      </c>
      <c r="N39" s="43" t="str">
        <f t="shared" si="8"/>
        <v xml:space="preserve"> </v>
      </c>
      <c r="O39" s="44">
        <f t="shared" si="9"/>
        <v>0</v>
      </c>
      <c r="P39" s="46">
        <f t="shared" si="10"/>
        <v>0</v>
      </c>
      <c r="Q39" s="2">
        <f t="shared" si="11"/>
        <v>1</v>
      </c>
    </row>
    <row r="40" spans="1:17">
      <c r="A40" s="54" t="str">
        <f>IFERROR(VLOOKUP(Tableau9[[#This Row],[Nom Prénom]],Tableau[[Nom Prénom]:[Age]],4,FALSE)," ")</f>
        <v xml:space="preserve"> </v>
      </c>
      <c r="B40" s="55"/>
      <c r="C40" s="54" t="str">
        <f>IFERROR(VLOOKUP(B40,Tableau[[Nom Prénom]:[Age]],2,FALSE)," ")</f>
        <v xml:space="preserve"> </v>
      </c>
      <c r="D40" s="54" t="str">
        <f>IFERROR(VLOOKUP(B40,Tableau[[Nom Prénom]:[Age]],3,FALSE)," ")</f>
        <v xml:space="preserve"> </v>
      </c>
      <c r="E40" s="59" t="s">
        <v>167</v>
      </c>
      <c r="F40" s="56" t="str">
        <f>IFERROR(VLOOKUP(B40,Tableau[[Nom Prénom]:[Age]],5,FALSE)," ")</f>
        <v xml:space="preserve"> </v>
      </c>
      <c r="G40" s="162"/>
      <c r="H40" s="249"/>
      <c r="I40" s="159"/>
      <c r="J40" s="160">
        <f>+Tableau9[[#This Row],[Ateliers]]+Tableau9[[#This Row],[Points]]</f>
        <v>0</v>
      </c>
      <c r="K40" s="42" t="s">
        <v>17</v>
      </c>
      <c r="L40" s="45" t="str">
        <f t="shared" si="6"/>
        <v xml:space="preserve"> </v>
      </c>
      <c r="M40" s="43">
        <f t="shared" si="7"/>
        <v>0</v>
      </c>
      <c r="N40" s="43" t="str">
        <f t="shared" si="8"/>
        <v xml:space="preserve"> </v>
      </c>
      <c r="O40" s="44">
        <f t="shared" si="9"/>
        <v>0</v>
      </c>
      <c r="P40" s="46">
        <f t="shared" si="10"/>
        <v>0</v>
      </c>
      <c r="Q40" s="2">
        <f t="shared" si="11"/>
        <v>1</v>
      </c>
    </row>
    <row r="41" spans="1:17">
      <c r="A41" s="54" t="str">
        <f>IFERROR(VLOOKUP(Tableau9[[#This Row],[Nom Prénom]],Tableau[[Nom Prénom]:[Age]],4,FALSE)," ")</f>
        <v xml:space="preserve"> </v>
      </c>
      <c r="B41" s="55"/>
      <c r="C41" s="54" t="str">
        <f>IFERROR(VLOOKUP(B41,Tableau[[Nom Prénom]:[Age]],2,FALSE)," ")</f>
        <v xml:space="preserve"> </v>
      </c>
      <c r="D41" s="54" t="str">
        <f>IFERROR(VLOOKUP(B41,Tableau[[Nom Prénom]:[Age]],3,FALSE)," ")</f>
        <v xml:space="preserve"> </v>
      </c>
      <c r="E41" s="63" t="s">
        <v>167</v>
      </c>
      <c r="F41" s="56" t="str">
        <f>IFERROR(VLOOKUP(B41,Tableau[[Nom Prénom]:[Age]],5,FALSE)," ")</f>
        <v xml:space="preserve"> </v>
      </c>
      <c r="G41" s="163"/>
      <c r="H41" s="249"/>
      <c r="I41" s="159"/>
      <c r="J41" s="160">
        <f>+Tableau9[[#This Row],[Ateliers]]+Tableau9[[#This Row],[Points]]</f>
        <v>0</v>
      </c>
      <c r="K41" s="42" t="s">
        <v>17</v>
      </c>
      <c r="L41" s="45" t="str">
        <f t="shared" si="6"/>
        <v xml:space="preserve"> </v>
      </c>
      <c r="M41" s="43">
        <f t="shared" si="7"/>
        <v>0</v>
      </c>
      <c r="N41" s="43" t="str">
        <f t="shared" si="8"/>
        <v xml:space="preserve"> </v>
      </c>
      <c r="O41" s="44">
        <f t="shared" si="9"/>
        <v>0</v>
      </c>
      <c r="P41" s="46">
        <f t="shared" si="10"/>
        <v>0</v>
      </c>
      <c r="Q41" s="2">
        <f t="shared" si="11"/>
        <v>1</v>
      </c>
    </row>
    <row r="42" spans="1:17">
      <c r="A42" s="54" t="str">
        <f>IFERROR(VLOOKUP(Tableau9[[#This Row],[Nom Prénom]],Tableau[[Nom Prénom]:[Age]],4,FALSE)," ")</f>
        <v xml:space="preserve"> </v>
      </c>
      <c r="B42" s="55"/>
      <c r="C42" s="54" t="str">
        <f>IFERROR(VLOOKUP(B42,Tableau[[Nom Prénom]:[Age]],2,FALSE)," ")</f>
        <v xml:space="preserve"> </v>
      </c>
      <c r="D42" s="54" t="str">
        <f>IFERROR(VLOOKUP(B42,Tableau[[Nom Prénom]:[Age]],3,FALSE)," ")</f>
        <v xml:space="preserve"> </v>
      </c>
      <c r="E42" s="63" t="s">
        <v>20</v>
      </c>
      <c r="F42" s="56" t="str">
        <f>IFERROR(VLOOKUP(B42,Tableau[[Nom Prénom]:[Age]],5,FALSE)," ")</f>
        <v xml:space="preserve"> </v>
      </c>
      <c r="G42" s="57"/>
      <c r="H42" s="249"/>
      <c r="I42" s="159"/>
      <c r="J42" s="160">
        <f>+Tableau9[[#This Row],[Ateliers]]+Tableau9[[#This Row],[Points]]</f>
        <v>0</v>
      </c>
      <c r="K42" s="42" t="s">
        <v>17</v>
      </c>
      <c r="L42" s="45" t="str">
        <f t="shared" si="6"/>
        <v xml:space="preserve"> </v>
      </c>
      <c r="M42" s="43">
        <f t="shared" si="7"/>
        <v>0</v>
      </c>
      <c r="N42" s="43" t="str">
        <f t="shared" si="8"/>
        <v xml:space="preserve"> </v>
      </c>
      <c r="O42" s="44">
        <f t="shared" si="9"/>
        <v>0</v>
      </c>
      <c r="P42" s="46">
        <f t="shared" si="10"/>
        <v>0</v>
      </c>
      <c r="Q42" s="2">
        <f t="shared" si="11"/>
        <v>1</v>
      </c>
    </row>
    <row r="43" spans="1:17">
      <c r="A43" s="54" t="str">
        <f>IFERROR(VLOOKUP(Tableau9[[#This Row],[Nom Prénom]],Tableau[[Nom Prénom]:[Age]],4,FALSE)," ")</f>
        <v xml:space="preserve"> </v>
      </c>
      <c r="B43" s="55"/>
      <c r="C43" s="54" t="str">
        <f>IFERROR(VLOOKUP(B43,Tableau[[Nom Prénom]:[Age]],2,FALSE)," ")</f>
        <v xml:space="preserve"> </v>
      </c>
      <c r="D43" s="54" t="str">
        <f>IFERROR(VLOOKUP(B43,Tableau[[Nom Prénom]:[Age]],3,FALSE)," ")</f>
        <v xml:space="preserve"> </v>
      </c>
      <c r="E43" s="63" t="s">
        <v>164</v>
      </c>
      <c r="F43" s="56" t="str">
        <f>IFERROR(VLOOKUP(B43,Tableau[[Nom Prénom]:[Age]],5,FALSE)," ")</f>
        <v xml:space="preserve"> </v>
      </c>
      <c r="G43" s="162"/>
      <c r="H43" s="249"/>
      <c r="I43" s="159"/>
      <c r="J43" s="160">
        <f>+Tableau9[[#This Row],[Ateliers]]+Tableau9[[#This Row],[Points]]</f>
        <v>0</v>
      </c>
      <c r="K43" s="42" t="s">
        <v>17</v>
      </c>
      <c r="L43" s="45" t="str">
        <f t="shared" si="6"/>
        <v xml:space="preserve"> </v>
      </c>
      <c r="M43" s="43">
        <f t="shared" si="7"/>
        <v>0</v>
      </c>
      <c r="N43" s="43" t="str">
        <f t="shared" si="8"/>
        <v xml:space="preserve"> </v>
      </c>
      <c r="O43" s="44">
        <f t="shared" si="9"/>
        <v>0</v>
      </c>
      <c r="P43" s="46">
        <f t="shared" si="10"/>
        <v>0</v>
      </c>
      <c r="Q43" s="2">
        <f t="shared" si="11"/>
        <v>1</v>
      </c>
    </row>
    <row r="44" spans="1:17">
      <c r="A44" s="54" t="str">
        <f>IFERROR(VLOOKUP(Tableau9[[#This Row],[Nom Prénom]],Tableau[[Nom Prénom]:[Age]],4,FALSE)," ")</f>
        <v xml:space="preserve"> </v>
      </c>
      <c r="B44" s="55"/>
      <c r="C44" s="54" t="str">
        <f>IFERROR(VLOOKUP(B44,Tableau[[Nom Prénom]:[Age]],2,FALSE)," ")</f>
        <v xml:space="preserve"> </v>
      </c>
      <c r="D44" s="54" t="str">
        <f>IFERROR(VLOOKUP(B44,Tableau[[Nom Prénom]:[Age]],3,FALSE)," ")</f>
        <v xml:space="preserve"> </v>
      </c>
      <c r="E44" s="61" t="s">
        <v>164</v>
      </c>
      <c r="F44" s="56" t="str">
        <f>IFERROR(VLOOKUP(B44,Tableau[[Nom Prénom]:[Age]],5,FALSE)," ")</f>
        <v xml:space="preserve"> </v>
      </c>
      <c r="G44" s="162"/>
      <c r="H44" s="249"/>
      <c r="I44" s="159"/>
      <c r="J44" s="160">
        <f>+Tableau9[[#This Row],[Ateliers]]+Tableau9[[#This Row],[Points]]</f>
        <v>0</v>
      </c>
      <c r="K44" s="42" t="s">
        <v>17</v>
      </c>
      <c r="L44" s="42" t="str">
        <f t="shared" si="6"/>
        <v xml:space="preserve"> </v>
      </c>
      <c r="M44" s="43">
        <f t="shared" si="7"/>
        <v>0</v>
      </c>
      <c r="N44" s="43" t="str">
        <f t="shared" si="8"/>
        <v xml:space="preserve"> </v>
      </c>
      <c r="O44" s="44">
        <f t="shared" si="9"/>
        <v>0</v>
      </c>
      <c r="P44" s="44">
        <f t="shared" si="10"/>
        <v>0</v>
      </c>
      <c r="Q44" s="2">
        <f t="shared" si="11"/>
        <v>1</v>
      </c>
    </row>
    <row r="45" spans="1:17">
      <c r="A45" s="54" t="str">
        <f>IFERROR(VLOOKUP(Tableau9[[#This Row],[Nom Prénom]],Tableau[[Nom Prénom]:[Age]],4,FALSE)," ")</f>
        <v xml:space="preserve"> </v>
      </c>
      <c r="B45" s="55"/>
      <c r="C45" s="54" t="str">
        <f>IFERROR(VLOOKUP(B45,Tableau[[Nom Prénom]:[Age]],2,FALSE)," ")</f>
        <v xml:space="preserve"> </v>
      </c>
      <c r="D45" s="54" t="str">
        <f>IFERROR(VLOOKUP(B45,Tableau[[Nom Prénom]:[Age]],3,FALSE)," ")</f>
        <v xml:space="preserve"> </v>
      </c>
      <c r="E45" s="61" t="s">
        <v>167</v>
      </c>
      <c r="F45" s="56" t="str">
        <f>IFERROR(VLOOKUP(B45,Tableau[[Nom Prénom]:[Age]],5,FALSE)," ")</f>
        <v xml:space="preserve"> </v>
      </c>
      <c r="G45" s="57"/>
      <c r="H45" s="249"/>
      <c r="I45" s="159"/>
      <c r="J45" s="160">
        <f>+Tableau9[[#This Row],[Ateliers]]+Tableau9[[#This Row],[Points]]</f>
        <v>0</v>
      </c>
      <c r="K45" s="42" t="s">
        <v>17</v>
      </c>
      <c r="L45" s="42" t="str">
        <f t="shared" si="6"/>
        <v xml:space="preserve"> </v>
      </c>
      <c r="M45" s="43">
        <f t="shared" si="7"/>
        <v>0</v>
      </c>
      <c r="N45" s="43" t="str">
        <f t="shared" si="8"/>
        <v xml:space="preserve"> </v>
      </c>
      <c r="O45" s="44">
        <f t="shared" si="9"/>
        <v>0</v>
      </c>
      <c r="P45" s="44">
        <f t="shared" si="10"/>
        <v>0</v>
      </c>
      <c r="Q45" s="2">
        <f t="shared" si="11"/>
        <v>1</v>
      </c>
    </row>
    <row r="46" spans="1:17">
      <c r="A46" s="54" t="str">
        <f>IFERROR(VLOOKUP(Tableau9[[#This Row],[Nom Prénom]],Tableau[[Nom Prénom]:[Age]],4,FALSE)," ")</f>
        <v xml:space="preserve"> </v>
      </c>
      <c r="B46" s="55"/>
      <c r="C46" s="54" t="str">
        <f>IFERROR(VLOOKUP(B46,Tableau[[Nom Prénom]:[Age]],2,FALSE)," ")</f>
        <v xml:space="preserve"> </v>
      </c>
      <c r="D46" s="54" t="str">
        <f>IFERROR(VLOOKUP(B46,Tableau[[Nom Prénom]:[Age]],3,FALSE)," ")</f>
        <v xml:space="preserve"> </v>
      </c>
      <c r="E46" s="59" t="s">
        <v>167</v>
      </c>
      <c r="F46" s="56" t="str">
        <f>IFERROR(VLOOKUP(B46,Tableau[[Nom Prénom]:[Age]],5,FALSE)," ")</f>
        <v xml:space="preserve"> </v>
      </c>
      <c r="G46" s="57"/>
      <c r="H46" s="249"/>
      <c r="I46" s="159"/>
      <c r="J46" s="160">
        <f>+Tableau9[[#This Row],[Ateliers]]+Tableau9[[#This Row],[Points]]</f>
        <v>0</v>
      </c>
      <c r="K46" s="42" t="s">
        <v>17</v>
      </c>
      <c r="L46" s="45" t="str">
        <f t="shared" si="6"/>
        <v xml:space="preserve"> </v>
      </c>
      <c r="M46" s="43">
        <f t="shared" si="7"/>
        <v>0</v>
      </c>
      <c r="N46" s="43" t="str">
        <f t="shared" si="8"/>
        <v xml:space="preserve"> </v>
      </c>
      <c r="O46" s="44">
        <f t="shared" si="9"/>
        <v>0</v>
      </c>
      <c r="P46" s="46">
        <f t="shared" si="10"/>
        <v>0</v>
      </c>
      <c r="Q46" s="2">
        <f t="shared" si="11"/>
        <v>1</v>
      </c>
    </row>
    <row r="47" spans="1:17">
      <c r="A47" s="54" t="str">
        <f>IFERROR(VLOOKUP(Tableau9[[#This Row],[Nom Prénom]],Tableau[[Nom Prénom]:[Age]],4,FALSE)," ")</f>
        <v xml:space="preserve"> </v>
      </c>
      <c r="B47" s="55"/>
      <c r="C47" s="54" t="str">
        <f>IFERROR(VLOOKUP(B47,Tableau[[Nom Prénom]:[Age]],2,FALSE)," ")</f>
        <v xml:space="preserve"> </v>
      </c>
      <c r="D47" s="54" t="str">
        <f>IFERROR(VLOOKUP(B47,Tableau[[Nom Prénom]:[Age]],3,FALSE)," ")</f>
        <v xml:space="preserve"> </v>
      </c>
      <c r="E47" s="59" t="s">
        <v>167</v>
      </c>
      <c r="F47" s="56" t="str">
        <f>IFERROR(VLOOKUP(B47,Tableau[[Nom Prénom]:[Age]],5,FALSE)," ")</f>
        <v xml:space="preserve"> </v>
      </c>
      <c r="G47" s="64"/>
      <c r="H47" s="249"/>
      <c r="I47" s="159"/>
      <c r="J47" s="160">
        <f>+Tableau9[[#This Row],[Ateliers]]+Tableau9[[#This Row],[Points]]</f>
        <v>0</v>
      </c>
      <c r="K47" s="42" t="s">
        <v>17</v>
      </c>
      <c r="L47" s="42" t="str">
        <f t="shared" si="6"/>
        <v xml:space="preserve"> </v>
      </c>
      <c r="M47" s="43">
        <f t="shared" si="7"/>
        <v>0</v>
      </c>
      <c r="N47" s="43" t="str">
        <f t="shared" si="8"/>
        <v xml:space="preserve"> </v>
      </c>
      <c r="O47" s="44">
        <f t="shared" si="9"/>
        <v>0</v>
      </c>
      <c r="P47" s="44">
        <f t="shared" si="10"/>
        <v>0</v>
      </c>
      <c r="Q47" s="2">
        <f t="shared" si="11"/>
        <v>1</v>
      </c>
    </row>
    <row r="48" spans="1:17">
      <c r="A48" s="54" t="str">
        <f>IFERROR(VLOOKUP(Tableau9[[#This Row],[Nom Prénom]],Tableau[[Nom Prénom]:[Age]],4,FALSE)," ")</f>
        <v xml:space="preserve"> </v>
      </c>
      <c r="B48" s="55"/>
      <c r="C48" s="54" t="str">
        <f>IFERROR(VLOOKUP(B48,Tableau[[Nom Prénom]:[Age]],2,FALSE)," ")</f>
        <v xml:space="preserve"> </v>
      </c>
      <c r="D48" s="54" t="str">
        <f>IFERROR(VLOOKUP(B48,Tableau[[Nom Prénom]:[Age]],3,FALSE)," ")</f>
        <v xml:space="preserve"> </v>
      </c>
      <c r="E48" s="61" t="s">
        <v>166</v>
      </c>
      <c r="F48" s="56" t="str">
        <f>IFERROR(VLOOKUP(B48,Tableau[[Nom Prénom]:[Age]],5,FALSE)," ")</f>
        <v xml:space="preserve"> </v>
      </c>
      <c r="G48" s="57"/>
      <c r="H48" s="249"/>
      <c r="I48" s="159"/>
      <c r="J48" s="160">
        <f>+Tableau9[[#This Row],[Ateliers]]+Tableau9[[#This Row],[Points]]</f>
        <v>0</v>
      </c>
      <c r="K48" s="42" t="s">
        <v>17</v>
      </c>
      <c r="L48" s="45" t="str">
        <f t="shared" si="6"/>
        <v xml:space="preserve"> </v>
      </c>
      <c r="M48" s="43">
        <f t="shared" si="7"/>
        <v>0</v>
      </c>
      <c r="N48" s="43" t="str">
        <f t="shared" si="8"/>
        <v xml:space="preserve"> </v>
      </c>
      <c r="O48" s="44">
        <f t="shared" si="9"/>
        <v>0</v>
      </c>
      <c r="P48" s="46">
        <f t="shared" si="10"/>
        <v>0</v>
      </c>
      <c r="Q48" s="2">
        <f t="shared" si="11"/>
        <v>1</v>
      </c>
    </row>
    <row r="49" spans="1:17">
      <c r="A49" s="54" t="str">
        <f>IFERROR(VLOOKUP(Tableau9[[#This Row],[Nom Prénom]],Tableau[[Nom Prénom]:[Age]],4,FALSE)," ")</f>
        <v xml:space="preserve"> </v>
      </c>
      <c r="B49" s="55"/>
      <c r="C49" s="54" t="str">
        <f>IFERROR(VLOOKUP(B49,Tableau[[Nom Prénom]:[Age]],2,FALSE)," ")</f>
        <v xml:space="preserve"> </v>
      </c>
      <c r="D49" s="54" t="str">
        <f>IFERROR(VLOOKUP(B49,Tableau[[Nom Prénom]:[Age]],3,FALSE)," ")</f>
        <v xml:space="preserve"> </v>
      </c>
      <c r="E49" s="59" t="s">
        <v>167</v>
      </c>
      <c r="F49" s="56" t="str">
        <f>IFERROR(VLOOKUP(B49,Tableau[[Nom Prénom]:[Age]],5,FALSE)," ")</f>
        <v xml:space="preserve"> </v>
      </c>
      <c r="G49" s="57"/>
      <c r="H49" s="249"/>
      <c r="I49" s="159"/>
      <c r="J49" s="160">
        <f>+Tableau9[[#This Row],[Ateliers]]+Tableau9[[#This Row],[Points]]</f>
        <v>0</v>
      </c>
      <c r="K49" s="42" t="s">
        <v>17</v>
      </c>
      <c r="L49" s="42" t="str">
        <f t="shared" si="6"/>
        <v xml:space="preserve"> </v>
      </c>
      <c r="M49" s="43">
        <f t="shared" si="7"/>
        <v>0</v>
      </c>
      <c r="N49" s="43" t="str">
        <f t="shared" si="8"/>
        <v xml:space="preserve"> </v>
      </c>
      <c r="O49" s="44">
        <f t="shared" si="9"/>
        <v>0</v>
      </c>
      <c r="P49" s="44">
        <f t="shared" si="10"/>
        <v>0</v>
      </c>
      <c r="Q49" s="2">
        <f t="shared" si="11"/>
        <v>1</v>
      </c>
    </row>
    <row r="50" spans="1:17">
      <c r="A50" s="54" t="str">
        <f>IFERROR(VLOOKUP(Tableau9[[#This Row],[Nom Prénom]],Tableau[[Nom Prénom]:[Age]],4,FALSE)," ")</f>
        <v xml:space="preserve"> </v>
      </c>
      <c r="B50" s="55"/>
      <c r="C50" s="54" t="str">
        <f>IFERROR(VLOOKUP(B50,Tableau[[Nom Prénom]:[Age]],2,FALSE)," ")</f>
        <v xml:space="preserve"> </v>
      </c>
      <c r="D50" s="54" t="str">
        <f>IFERROR(VLOOKUP(B50,Tableau[[Nom Prénom]:[Age]],3,FALSE)," ")</f>
        <v xml:space="preserve"> </v>
      </c>
      <c r="E50" s="63" t="s">
        <v>167</v>
      </c>
      <c r="F50" s="56" t="str">
        <f>IFERROR(VLOOKUP(B50,Tableau[[Nom Prénom]:[Age]],5,FALSE)," ")</f>
        <v xml:space="preserve"> </v>
      </c>
      <c r="G50" s="64"/>
      <c r="H50" s="249"/>
      <c r="I50" s="159"/>
      <c r="J50" s="160">
        <f>+Tableau9[[#This Row],[Ateliers]]+Tableau9[[#This Row],[Points]]</f>
        <v>0</v>
      </c>
      <c r="K50" s="42" t="s">
        <v>17</v>
      </c>
      <c r="L50" s="45" t="str">
        <f t="shared" si="6"/>
        <v xml:space="preserve"> </v>
      </c>
      <c r="M50" s="43">
        <f t="shared" si="7"/>
        <v>0</v>
      </c>
      <c r="N50" s="43" t="str">
        <f t="shared" si="8"/>
        <v xml:space="preserve"> </v>
      </c>
      <c r="O50" s="44">
        <f t="shared" si="9"/>
        <v>0</v>
      </c>
      <c r="P50" s="46">
        <f t="shared" si="10"/>
        <v>0</v>
      </c>
      <c r="Q50" s="2">
        <f t="shared" si="11"/>
        <v>1</v>
      </c>
    </row>
    <row r="51" spans="1:17">
      <c r="A51" s="54" t="str">
        <f>IFERROR(VLOOKUP(Tableau9[[#This Row],[Nom Prénom]],Tableau[[Nom Prénom]:[Age]],4,FALSE)," ")</f>
        <v xml:space="preserve"> </v>
      </c>
      <c r="B51" s="55"/>
      <c r="C51" s="54" t="str">
        <f>IFERROR(VLOOKUP(B51,Tableau[[Nom Prénom]:[Age]],2,FALSE)," ")</f>
        <v xml:space="preserve"> </v>
      </c>
      <c r="D51" s="54" t="str">
        <f>IFERROR(VLOOKUP(B51,Tableau[[Nom Prénom]:[Age]],3,FALSE)," ")</f>
        <v xml:space="preserve"> </v>
      </c>
      <c r="E51" s="59" t="s">
        <v>166</v>
      </c>
      <c r="F51" s="56" t="str">
        <f>IFERROR(VLOOKUP(B51,Tableau[[Nom Prénom]:[Age]],5,FALSE)," ")</f>
        <v xml:space="preserve"> </v>
      </c>
      <c r="G51" s="57"/>
      <c r="H51" s="249"/>
      <c r="I51" s="159"/>
      <c r="J51" s="160">
        <f>+Tableau9[[#This Row],[Ateliers]]+Tableau9[[#This Row],[Points]]</f>
        <v>0</v>
      </c>
      <c r="K51" s="42" t="s">
        <v>17</v>
      </c>
      <c r="L51" s="45" t="str">
        <f t="shared" si="6"/>
        <v xml:space="preserve"> </v>
      </c>
      <c r="M51" s="43">
        <f t="shared" si="7"/>
        <v>0</v>
      </c>
      <c r="N51" s="43" t="str">
        <f t="shared" si="8"/>
        <v xml:space="preserve"> </v>
      </c>
      <c r="O51" s="44">
        <f t="shared" si="9"/>
        <v>0</v>
      </c>
      <c r="P51" s="46">
        <f t="shared" si="10"/>
        <v>0</v>
      </c>
      <c r="Q51" s="2">
        <f t="shared" si="11"/>
        <v>1</v>
      </c>
    </row>
    <row r="52" spans="1:17">
      <c r="A52" s="54" t="str">
        <f>IFERROR(VLOOKUP(Tableau9[[#This Row],[Nom Prénom]],Tableau[[Nom Prénom]:[Age]],4,FALSE)," ")</f>
        <v xml:space="preserve"> </v>
      </c>
      <c r="B52" s="55"/>
      <c r="C52" s="54" t="str">
        <f>IFERROR(VLOOKUP(B52,Tableau[[Nom Prénom]:[Age]],2,FALSE)," ")</f>
        <v xml:space="preserve"> </v>
      </c>
      <c r="D52" s="54" t="str">
        <f>IFERROR(VLOOKUP(B52,Tableau[[Nom Prénom]:[Age]],3,FALSE)," ")</f>
        <v xml:space="preserve"> </v>
      </c>
      <c r="E52" s="59" t="s">
        <v>167</v>
      </c>
      <c r="F52" s="56" t="str">
        <f>IFERROR(VLOOKUP(B52,Tableau[[Nom Prénom]:[Age]],5,FALSE)," ")</f>
        <v xml:space="preserve"> </v>
      </c>
      <c r="G52" s="64"/>
      <c r="H52" s="249"/>
      <c r="I52" s="159"/>
      <c r="J52" s="160">
        <f>+Tableau9[[#This Row],[Ateliers]]+Tableau9[[#This Row],[Points]]</f>
        <v>0</v>
      </c>
      <c r="K52" s="42" t="s">
        <v>17</v>
      </c>
      <c r="L52" s="45" t="str">
        <f t="shared" si="6"/>
        <v xml:space="preserve"> </v>
      </c>
      <c r="M52" s="43">
        <f t="shared" si="7"/>
        <v>0</v>
      </c>
      <c r="N52" s="43" t="str">
        <f t="shared" si="8"/>
        <v xml:space="preserve"> </v>
      </c>
      <c r="O52" s="44">
        <f t="shared" si="9"/>
        <v>0</v>
      </c>
      <c r="P52" s="46">
        <f t="shared" si="10"/>
        <v>0</v>
      </c>
      <c r="Q52" s="2">
        <f t="shared" si="11"/>
        <v>1</v>
      </c>
    </row>
    <row r="53" spans="1:17">
      <c r="A53" s="54" t="str">
        <f>IFERROR(VLOOKUP(Tableau9[[#This Row],[Nom Prénom]],Tableau[[Nom Prénom]:[Age]],4,FALSE)," ")</f>
        <v xml:space="preserve"> </v>
      </c>
      <c r="B53" s="55"/>
      <c r="C53" s="54" t="str">
        <f>IFERROR(VLOOKUP(B53,Tableau[[Nom Prénom]:[Age]],2,FALSE)," ")</f>
        <v xml:space="preserve"> </v>
      </c>
      <c r="D53" s="54" t="str">
        <f>IFERROR(VLOOKUP(B53,Tableau[[Nom Prénom]:[Age]],3,FALSE)," ")</f>
        <v xml:space="preserve"> </v>
      </c>
      <c r="E53" s="63" t="s">
        <v>167</v>
      </c>
      <c r="F53" s="56" t="str">
        <f>IFERROR(VLOOKUP(B53,Tableau[[Nom Prénom]:[Age]],5,FALSE)," ")</f>
        <v xml:space="preserve"> </v>
      </c>
      <c r="G53" s="64"/>
      <c r="H53" s="249"/>
      <c r="I53" s="159"/>
      <c r="J53" s="160">
        <f>+Tableau9[[#This Row],[Ateliers]]+Tableau9[[#This Row],[Points]]</f>
        <v>0</v>
      </c>
      <c r="K53" s="42" t="s">
        <v>17</v>
      </c>
      <c r="L53" s="42" t="str">
        <f t="shared" si="6"/>
        <v xml:space="preserve"> </v>
      </c>
      <c r="M53" s="43">
        <f t="shared" si="7"/>
        <v>0</v>
      </c>
      <c r="N53" s="43" t="str">
        <f t="shared" si="8"/>
        <v xml:space="preserve"> </v>
      </c>
      <c r="O53" s="44">
        <f t="shared" si="9"/>
        <v>0</v>
      </c>
      <c r="P53" s="44">
        <f t="shared" si="10"/>
        <v>0</v>
      </c>
      <c r="Q53" s="2">
        <f t="shared" si="11"/>
        <v>1</v>
      </c>
    </row>
    <row r="54" spans="1:17">
      <c r="A54" s="54" t="str">
        <f>IFERROR(VLOOKUP(Tableau9[[#This Row],[Nom Prénom]],Tableau[[Nom Prénom]:[Age]],4,FALSE)," ")</f>
        <v xml:space="preserve"> </v>
      </c>
      <c r="B54" s="55"/>
      <c r="C54" s="62" t="str">
        <f>IFERROR(VLOOKUP(B54,'Liste joueur'!B:C,2,FALSE)," ")</f>
        <v xml:space="preserve"> </v>
      </c>
      <c r="D54" s="54" t="str">
        <f>IFERROR(VLOOKUP(B54,Tableau[[Nom Prénom]:[Age]],3,FALSE)," ")</f>
        <v xml:space="preserve"> </v>
      </c>
      <c r="E54" s="63" t="s">
        <v>20</v>
      </c>
      <c r="F54" s="56" t="str">
        <f>IFERROR(VLOOKUP(B54,Tableau[[Nom Prénom]:[Age]],5,FALSE)," ")</f>
        <v xml:space="preserve"> </v>
      </c>
      <c r="G54" s="57"/>
      <c r="H54" s="249"/>
      <c r="I54" s="159"/>
      <c r="J54" s="160">
        <f>+Tableau9[[#This Row],[Ateliers]]+Tableau9[[#This Row],[Points]]</f>
        <v>0</v>
      </c>
      <c r="K54" s="42" t="s">
        <v>17</v>
      </c>
      <c r="L54" s="45" t="str">
        <f t="shared" si="6"/>
        <v xml:space="preserve"> </v>
      </c>
      <c r="M54" s="43">
        <f t="shared" si="7"/>
        <v>0</v>
      </c>
      <c r="N54" s="43" t="str">
        <f t="shared" si="8"/>
        <v xml:space="preserve"> </v>
      </c>
      <c r="O54" s="44">
        <f t="shared" si="9"/>
        <v>0</v>
      </c>
      <c r="P54" s="46">
        <f t="shared" si="10"/>
        <v>0</v>
      </c>
      <c r="Q54" s="2">
        <f t="shared" si="11"/>
        <v>1</v>
      </c>
    </row>
    <row r="55" spans="1:17">
      <c r="A55" s="54" t="str">
        <f>IFERROR(VLOOKUP(Tableau9[[#This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59" t="s">
        <v>20</v>
      </c>
      <c r="F55" s="56" t="str">
        <f>IFERROR(VLOOKUP(B55,Tableau[[Nom Prénom]:[Age]],5,FALSE)," ")</f>
        <v xml:space="preserve"> </v>
      </c>
      <c r="G55" s="57"/>
      <c r="H55" s="249"/>
      <c r="I55" s="159"/>
      <c r="J55" s="160">
        <f>+Tableau9[[#This Row],[Ateliers]]+Tableau9[[#This Row],[Points]]</f>
        <v>0</v>
      </c>
      <c r="K55" s="42" t="s">
        <v>17</v>
      </c>
      <c r="L55" s="45" t="str">
        <f t="shared" si="6"/>
        <v xml:space="preserve"> </v>
      </c>
      <c r="M55" s="43">
        <f t="shared" si="7"/>
        <v>0</v>
      </c>
      <c r="N55" s="43" t="str">
        <f t="shared" si="8"/>
        <v xml:space="preserve"> </v>
      </c>
      <c r="O55" s="44">
        <f t="shared" si="9"/>
        <v>0</v>
      </c>
      <c r="P55" s="46">
        <f t="shared" si="10"/>
        <v>0</v>
      </c>
      <c r="Q55" s="2">
        <f t="shared" si="11"/>
        <v>1</v>
      </c>
    </row>
    <row r="56" spans="1:17">
      <c r="A56" s="54" t="str">
        <f>IFERROR(VLOOKUP(Tableau9[[#This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59" t="s">
        <v>166</v>
      </c>
      <c r="F56" s="56" t="str">
        <f>IFERROR(VLOOKUP(B56,Tableau[[Nom Prénom]:[Age]],5,FALSE)," ")</f>
        <v xml:space="preserve"> </v>
      </c>
      <c r="G56" s="64"/>
      <c r="H56" s="249"/>
      <c r="I56" s="159"/>
      <c r="J56" s="160">
        <f>+Tableau9[[#This Row],[Ateliers]]+Tableau9[[#This Row],[Points]]</f>
        <v>0</v>
      </c>
      <c r="K56" s="42" t="s">
        <v>17</v>
      </c>
      <c r="L56" s="45" t="str">
        <f t="shared" si="6"/>
        <v xml:space="preserve"> </v>
      </c>
      <c r="M56" s="43">
        <f t="shared" si="7"/>
        <v>0</v>
      </c>
      <c r="N56" s="43" t="str">
        <f t="shared" si="8"/>
        <v xml:space="preserve"> </v>
      </c>
      <c r="O56" s="44">
        <f t="shared" si="9"/>
        <v>0</v>
      </c>
      <c r="P56" s="46">
        <f t="shared" si="10"/>
        <v>0</v>
      </c>
      <c r="Q56" s="2">
        <f t="shared" si="11"/>
        <v>1</v>
      </c>
    </row>
    <row r="57" spans="1:17">
      <c r="A57" s="54" t="str">
        <f>IFERROR(VLOOKUP(Tableau9[[#This Row],[Nom Prénom]],Tableau[[Nom Prénom]:[Age]],4,FALSE)," ")</f>
        <v xml:space="preserve"> </v>
      </c>
      <c r="B57" s="55"/>
      <c r="C57" s="54" t="str">
        <f>IFERROR(VLOOKUP(B57,'Liste joueur'!B:C,2,FALSE)," ")</f>
        <v xml:space="preserve"> </v>
      </c>
      <c r="D57" s="54" t="str">
        <f>IFERROR(VLOOKUP(B57,Tableau[[Nom Prénom]:[Age]],3,FALSE)," ")</f>
        <v xml:space="preserve"> </v>
      </c>
      <c r="E57" s="59" t="s">
        <v>20</v>
      </c>
      <c r="F57" s="56" t="str">
        <f>IFERROR(VLOOKUP(B57,Tableau[[Nom Prénom]:[Age]],5,FALSE)," ")</f>
        <v xml:space="preserve"> </v>
      </c>
      <c r="G57" s="64"/>
      <c r="H57" s="249"/>
      <c r="I57" s="159"/>
      <c r="J57" s="160">
        <f>+Tableau9[[#This Row],[Ateliers]]+Tableau9[[#This Row],[Points]]</f>
        <v>0</v>
      </c>
      <c r="K57" s="42" t="s">
        <v>17</v>
      </c>
      <c r="L57" s="45" t="str">
        <f t="shared" si="6"/>
        <v xml:space="preserve"> </v>
      </c>
      <c r="M57" s="43">
        <f t="shared" si="7"/>
        <v>0</v>
      </c>
      <c r="N57" s="43" t="str">
        <f t="shared" si="8"/>
        <v xml:space="preserve"> </v>
      </c>
      <c r="O57" s="44">
        <f t="shared" si="9"/>
        <v>0</v>
      </c>
      <c r="P57" s="46">
        <f t="shared" si="10"/>
        <v>0</v>
      </c>
      <c r="Q57" s="2">
        <f t="shared" si="11"/>
        <v>1</v>
      </c>
    </row>
    <row r="58" spans="1:17">
      <c r="A58" s="54" t="str">
        <f>IFERROR(VLOOKUP(Tableau9[[#This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63" t="s">
        <v>20</v>
      </c>
      <c r="F58" s="56" t="str">
        <f>IFERROR(VLOOKUP(B58,Tableau[[Nom Prénom]:[Age]],5,FALSE)," ")</f>
        <v xml:space="preserve"> </v>
      </c>
      <c r="G58" s="57"/>
      <c r="H58" s="249"/>
      <c r="I58" s="159"/>
      <c r="J58" s="160">
        <f>+Tableau9[[#This Row],[Ateliers]]+Tableau9[[#This Row],[Points]]</f>
        <v>0</v>
      </c>
      <c r="K58" s="42" t="s">
        <v>17</v>
      </c>
      <c r="L58" s="45" t="str">
        <f t="shared" si="6"/>
        <v xml:space="preserve"> </v>
      </c>
      <c r="M58" s="43">
        <f t="shared" si="7"/>
        <v>0</v>
      </c>
      <c r="N58" s="43" t="str">
        <f t="shared" si="8"/>
        <v xml:space="preserve"> </v>
      </c>
      <c r="O58" s="44">
        <f t="shared" si="9"/>
        <v>0</v>
      </c>
      <c r="P58" s="46">
        <f t="shared" si="10"/>
        <v>0</v>
      </c>
      <c r="Q58" s="2">
        <f t="shared" si="11"/>
        <v>1</v>
      </c>
    </row>
    <row r="59" spans="1:17">
      <c r="A59" s="54" t="str">
        <f>IFERROR(VLOOKUP(Tableau9[[#This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168</v>
      </c>
      <c r="F59" s="56" t="str">
        <f>IFERROR(VLOOKUP(B59,Tableau[[Nom Prénom]:[Age]],5,FALSE)," ")</f>
        <v xml:space="preserve"> </v>
      </c>
      <c r="G59" s="57"/>
      <c r="H59" s="249"/>
      <c r="I59" s="159"/>
      <c r="J59" s="160">
        <f>+Tableau9[[#This Row],[Ateliers]]+Tableau9[[#This Row],[Points]]</f>
        <v>0</v>
      </c>
      <c r="K59" s="42" t="s">
        <v>17</v>
      </c>
      <c r="L59" s="42" t="str">
        <f t="shared" si="6"/>
        <v xml:space="preserve"> </v>
      </c>
      <c r="M59" s="43">
        <f t="shared" si="7"/>
        <v>0</v>
      </c>
      <c r="N59" s="43" t="str">
        <f t="shared" si="8"/>
        <v xml:space="preserve"> </v>
      </c>
      <c r="O59" s="44">
        <f t="shared" si="9"/>
        <v>0</v>
      </c>
      <c r="P59" s="44">
        <f t="shared" si="10"/>
        <v>0</v>
      </c>
      <c r="Q59" s="2">
        <f t="shared" si="11"/>
        <v>1</v>
      </c>
    </row>
    <row r="60" spans="1:17">
      <c r="A60" s="54" t="str">
        <f>IFERROR(VLOOKUP(Tableau9[[#This Row],[Nom Prénom]],Tableau[[Nom Prénom]:[Age]],4,FALSE)," ")</f>
        <v xml:space="preserve"> </v>
      </c>
      <c r="B60" s="55"/>
      <c r="C60" s="54" t="str">
        <f>IFERROR(VLOOKUP(B60,Tableau[[Nom Prénom]:[Age]],2,FALSE)," ")</f>
        <v xml:space="preserve"> </v>
      </c>
      <c r="D60" s="54" t="str">
        <f>IFERROR(VLOOKUP(B60,Tableau[[Nom Prénom]:[Age]],3,FALSE)," ")</f>
        <v xml:space="preserve"> </v>
      </c>
      <c r="E60" s="63" t="s">
        <v>166</v>
      </c>
      <c r="F60" s="56" t="str">
        <f>IFERROR(VLOOKUP(B60,Tableau[[Nom Prénom]:[Age]],5,FALSE)," ")</f>
        <v xml:space="preserve"> </v>
      </c>
      <c r="G60" s="57"/>
      <c r="H60" s="249"/>
      <c r="I60" s="159"/>
      <c r="J60" s="160">
        <f>+Tableau9[[#This Row],[Ateliers]]+Tableau9[[#This Row],[Points]]</f>
        <v>0</v>
      </c>
      <c r="K60" s="42" t="s">
        <v>17</v>
      </c>
      <c r="L60" s="42" t="str">
        <f t="shared" si="6"/>
        <v xml:space="preserve"> </v>
      </c>
      <c r="M60" s="43">
        <f t="shared" si="7"/>
        <v>0</v>
      </c>
      <c r="N60" s="43" t="str">
        <f t="shared" si="8"/>
        <v xml:space="preserve"> </v>
      </c>
      <c r="O60" s="44">
        <f t="shared" si="9"/>
        <v>0</v>
      </c>
      <c r="P60" s="44">
        <f t="shared" si="10"/>
        <v>0</v>
      </c>
      <c r="Q60" s="2">
        <f t="shared" si="11"/>
        <v>1</v>
      </c>
    </row>
    <row r="61" spans="1:17">
      <c r="A61" s="54" t="str">
        <f>IFERROR(VLOOKUP(Tableau9[[#This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63" t="s">
        <v>167</v>
      </c>
      <c r="F61" s="56" t="str">
        <f>IFERROR(VLOOKUP(B61,Tableau[[Nom Prénom]:[Age]],5,FALSE)," ")</f>
        <v xml:space="preserve"> </v>
      </c>
      <c r="G61" s="64"/>
      <c r="H61" s="249"/>
      <c r="I61" s="159"/>
      <c r="J61" s="160">
        <f>+Tableau9[[#This Row],[Ateliers]]+Tableau9[[#This Row],[Points]]</f>
        <v>0</v>
      </c>
      <c r="K61" s="42" t="s">
        <v>17</v>
      </c>
      <c r="L61" s="45" t="str">
        <f t="shared" si="6"/>
        <v xml:space="preserve"> </v>
      </c>
      <c r="M61" s="43">
        <f t="shared" si="7"/>
        <v>0</v>
      </c>
      <c r="N61" s="43" t="str">
        <f t="shared" si="8"/>
        <v xml:space="preserve"> </v>
      </c>
      <c r="O61" s="44">
        <f t="shared" si="9"/>
        <v>0</v>
      </c>
      <c r="P61" s="46">
        <f t="shared" si="10"/>
        <v>0</v>
      </c>
      <c r="Q61" s="2">
        <f t="shared" si="11"/>
        <v>1</v>
      </c>
    </row>
    <row r="62" spans="1:17">
      <c r="A62" s="54" t="str">
        <f>IFERROR(VLOOKUP(Tableau9[[#This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59" t="s">
        <v>168</v>
      </c>
      <c r="F62" s="56" t="str">
        <f>IFERROR(VLOOKUP(B62,Tableau[[Nom Prénom]:[Age]],5,FALSE)," ")</f>
        <v xml:space="preserve"> </v>
      </c>
      <c r="G62" s="64"/>
      <c r="H62" s="249"/>
      <c r="I62" s="159"/>
      <c r="J62" s="160">
        <f>+Tableau9[[#This Row],[Ateliers]]+Tableau9[[#This Row],[Points]]</f>
        <v>0</v>
      </c>
      <c r="K62" s="42" t="s">
        <v>17</v>
      </c>
      <c r="L62" s="45" t="str">
        <f t="shared" si="6"/>
        <v xml:space="preserve"> </v>
      </c>
      <c r="M62" s="43">
        <f t="shared" si="7"/>
        <v>0</v>
      </c>
      <c r="N62" s="43" t="str">
        <f t="shared" si="8"/>
        <v xml:space="preserve"> </v>
      </c>
      <c r="O62" s="44">
        <f t="shared" si="9"/>
        <v>0</v>
      </c>
      <c r="P62" s="46">
        <f t="shared" si="10"/>
        <v>0</v>
      </c>
      <c r="Q62" s="2">
        <f t="shared" si="11"/>
        <v>1</v>
      </c>
    </row>
    <row r="63" spans="1:17">
      <c r="A63" s="54" t="str">
        <f>IFERROR(VLOOKUP(Tableau9[[#This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61" t="s">
        <v>167</v>
      </c>
      <c r="F63" s="56" t="str">
        <f>IFERROR(VLOOKUP(B63,Tableau[[Nom Prénom]:[Age]],5,FALSE)," ")</f>
        <v xml:space="preserve"> </v>
      </c>
      <c r="G63" s="57"/>
      <c r="H63" s="249"/>
      <c r="I63" s="159"/>
      <c r="J63" s="160">
        <f>+Tableau9[[#This Row],[Ateliers]]+Tableau9[[#This Row],[Points]]</f>
        <v>0</v>
      </c>
      <c r="K63" s="42" t="s">
        <v>17</v>
      </c>
      <c r="L63" s="45" t="str">
        <f t="shared" si="6"/>
        <v xml:space="preserve"> </v>
      </c>
      <c r="M63" s="43">
        <f t="shared" si="7"/>
        <v>0</v>
      </c>
      <c r="N63" s="43" t="str">
        <f t="shared" si="8"/>
        <v xml:space="preserve"> </v>
      </c>
      <c r="O63" s="44">
        <f t="shared" si="9"/>
        <v>0</v>
      </c>
      <c r="P63" s="46">
        <f t="shared" si="10"/>
        <v>0</v>
      </c>
      <c r="Q63" s="2">
        <f t="shared" si="11"/>
        <v>1</v>
      </c>
    </row>
    <row r="64" spans="1:17">
      <c r="A64" s="54" t="str">
        <f>IFERROR(VLOOKUP(Tableau9[[#This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63" t="s">
        <v>20</v>
      </c>
      <c r="F64" s="56" t="str">
        <f>IFERROR(VLOOKUP(B64,Tableau[[Nom Prénom]:[Age]],5,FALSE)," ")</f>
        <v xml:space="preserve"> </v>
      </c>
      <c r="G64" s="57"/>
      <c r="H64" s="249"/>
      <c r="I64" s="159"/>
      <c r="J64" s="160">
        <f>+Tableau9[[#This Row],[Ateliers]]+Tableau9[[#This Row],[Points]]</f>
        <v>0</v>
      </c>
      <c r="K64" s="42" t="s">
        <v>17</v>
      </c>
      <c r="L64" s="45" t="str">
        <f t="shared" si="6"/>
        <v xml:space="preserve"> </v>
      </c>
      <c r="M64" s="43">
        <f t="shared" si="7"/>
        <v>0</v>
      </c>
      <c r="N64" s="43" t="str">
        <f t="shared" si="8"/>
        <v xml:space="preserve"> </v>
      </c>
      <c r="O64" s="44">
        <f t="shared" si="9"/>
        <v>0</v>
      </c>
      <c r="P64" s="46">
        <f t="shared" si="10"/>
        <v>0</v>
      </c>
      <c r="Q64" s="2">
        <f t="shared" si="11"/>
        <v>1</v>
      </c>
    </row>
    <row r="65" spans="1:17">
      <c r="A65" s="54" t="str">
        <f>IFERROR(VLOOKUP(Tableau9[[#This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1" t="s">
        <v>20</v>
      </c>
      <c r="F65" s="56" t="str">
        <f>IFERROR(VLOOKUP(B65,Tableau[[Nom Prénom]:[Age]],5,FALSE)," ")</f>
        <v xml:space="preserve"> </v>
      </c>
      <c r="G65" s="162"/>
      <c r="H65" s="243"/>
      <c r="I65" s="159"/>
      <c r="J65" s="160">
        <f>+Tableau9[[#This Row],[Ateliers]]+Tableau9[[#This Row],[Points]]</f>
        <v>0</v>
      </c>
      <c r="K65" s="42" t="s">
        <v>17</v>
      </c>
      <c r="L65" s="45" t="str">
        <f t="shared" si="6"/>
        <v xml:space="preserve"> </v>
      </c>
      <c r="M65" s="43">
        <f t="shared" si="7"/>
        <v>0</v>
      </c>
      <c r="N65" s="43" t="str">
        <f t="shared" si="8"/>
        <v xml:space="preserve"> </v>
      </c>
      <c r="O65" s="44">
        <f t="shared" si="9"/>
        <v>0</v>
      </c>
      <c r="P65" s="46">
        <f t="shared" si="10"/>
        <v>0</v>
      </c>
      <c r="Q65" s="2">
        <f t="shared" si="11"/>
        <v>1</v>
      </c>
    </row>
    <row r="66" spans="1:17">
      <c r="A66" s="54" t="str">
        <f>IFERROR(VLOOKUP(Tableau9[[#This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59" t="s">
        <v>167</v>
      </c>
      <c r="F66" s="56" t="str">
        <f>IFERROR(VLOOKUP(B66,Tableau[[Nom Prénom]:[Age]],5,FALSE)," ")</f>
        <v xml:space="preserve"> </v>
      </c>
      <c r="G66" s="57"/>
      <c r="H66" s="159"/>
      <c r="I66" s="159"/>
      <c r="J66" s="160">
        <f>+Tableau9[[#This Row],[Ateliers]]+Tableau9[[#This Row],[Points]]</f>
        <v>0</v>
      </c>
      <c r="K66" s="42" t="s">
        <v>17</v>
      </c>
      <c r="L66" s="45" t="str">
        <f t="shared" ref="L66:L79" si="12">IF(IF(K66="9 TE",1,0)=1,SUM(H66:I66)," ")</f>
        <v xml:space="preserve"> </v>
      </c>
      <c r="M66" s="43">
        <f t="shared" ref="M66:M83" si="13">IFERROR((RANK(IF(IF(K66="9 TE",1,0)=1,H66," "),L:L,0)),0)</f>
        <v>0</v>
      </c>
      <c r="N66" s="43" t="str">
        <f t="shared" ref="N66:N83" si="14">IF(IF(K66="9 TD",1,0)=1,SUM(H66:I66)," ")</f>
        <v xml:space="preserve"> </v>
      </c>
      <c r="O66" s="44">
        <f t="shared" ref="O66:O83" si="15">IFERROR((RANK(IF(IF(K66="9 TD",1,0)=1,H66," "),N:N,0)),0)</f>
        <v>0</v>
      </c>
      <c r="P66" s="46">
        <f t="shared" ref="P66:P97" si="16">IF(IF(K66="18 T",1,0)=1,H66," ")</f>
        <v>0</v>
      </c>
      <c r="Q66" s="2">
        <f t="shared" ref="Q66:Q83" si="17">IFERROR((RANK(IF(IF(K66="18 T",1,0)=1,H66," "),P:P,0)),0)</f>
        <v>1</v>
      </c>
    </row>
    <row r="67" spans="1:17">
      <c r="A67" s="54" t="str">
        <f>IFERROR(VLOOKUP(Tableau9[[#This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59" t="s">
        <v>166</v>
      </c>
      <c r="F67" s="56" t="str">
        <f>IFERROR(VLOOKUP(B67,Tableau[[Nom Prénom]:[Age]],5,FALSE)," ")</f>
        <v xml:space="preserve"> </v>
      </c>
      <c r="G67" s="57"/>
      <c r="H67" s="159"/>
      <c r="I67" s="159"/>
      <c r="J67" s="160">
        <f>+Tableau9[[#This Row],[Ateliers]]+Tableau9[[#This Row],[Points]]</f>
        <v>0</v>
      </c>
      <c r="K67" s="42"/>
      <c r="L67" s="42" t="str">
        <f t="shared" si="12"/>
        <v xml:space="preserve"> </v>
      </c>
      <c r="M67" s="43">
        <f t="shared" si="13"/>
        <v>0</v>
      </c>
      <c r="N67" s="43" t="str">
        <f t="shared" si="14"/>
        <v xml:space="preserve"> </v>
      </c>
      <c r="O67" s="44">
        <f t="shared" si="15"/>
        <v>0</v>
      </c>
      <c r="P67" s="44" t="str">
        <f t="shared" si="16"/>
        <v xml:space="preserve"> </v>
      </c>
      <c r="Q67" s="2">
        <f t="shared" si="17"/>
        <v>0</v>
      </c>
    </row>
    <row r="68" spans="1:17">
      <c r="A68" s="54" t="str">
        <f>IFERROR(VLOOKUP(Tableau9[[#This Row],[Nom Prénom]],Tableau[[Nom Prénom]:[Age]],4,FALSE)," ")</f>
        <v xml:space="preserve"> </v>
      </c>
      <c r="B68" s="55"/>
      <c r="C68" s="69" t="str">
        <f>IFERROR(VLOOKUP(B68,'Liste joueur'!B:C,2,FALSE)," ")</f>
        <v xml:space="preserve"> </v>
      </c>
      <c r="D68" s="54" t="str">
        <f>IFERROR(VLOOKUP(B68,Tableau[[Nom Prénom]:[Age]],3,FALSE)," ")</f>
        <v xml:space="preserve"> </v>
      </c>
      <c r="E68" s="61"/>
      <c r="F68" s="56" t="str">
        <f>IFERROR(VLOOKUP(B68,Tableau[[Nom Prénom]:[Age]],5,FALSE)," ")</f>
        <v xml:space="preserve"> </v>
      </c>
      <c r="G68" s="57"/>
      <c r="H68" s="159"/>
      <c r="I68" s="159"/>
      <c r="J68" s="160">
        <f>+Tableau9[[#This Row],[Ateliers]]+Tableau9[[#This Row],[Points]]</f>
        <v>0</v>
      </c>
      <c r="K68" s="42"/>
      <c r="L68" s="42" t="str">
        <f t="shared" si="12"/>
        <v xml:space="preserve"> </v>
      </c>
      <c r="M68" s="43">
        <f t="shared" si="13"/>
        <v>0</v>
      </c>
      <c r="N68" s="43" t="str">
        <f t="shared" si="14"/>
        <v xml:space="preserve"> </v>
      </c>
      <c r="O68" s="44">
        <f t="shared" si="15"/>
        <v>0</v>
      </c>
      <c r="P68" s="44" t="str">
        <f t="shared" si="16"/>
        <v xml:space="preserve"> </v>
      </c>
      <c r="Q68" s="2">
        <f t="shared" si="17"/>
        <v>0</v>
      </c>
    </row>
    <row r="69" spans="1:17">
      <c r="A69" s="54" t="str">
        <f>IFERROR(VLOOKUP(Tableau9[[#This Row],[Nom Prénom]],Tableau[[Nom Prénom]:[Age]],4,FALSE)," ")</f>
        <v xml:space="preserve"> </v>
      </c>
      <c r="B69" s="55"/>
      <c r="C69" s="62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3"/>
      <c r="F69" s="56" t="str">
        <f>IFERROR(VLOOKUP(B69,Tableau[[Nom Prénom]:[Age]],5,FALSE)," ")</f>
        <v xml:space="preserve"> </v>
      </c>
      <c r="G69" s="57"/>
      <c r="H69" s="159"/>
      <c r="I69" s="159"/>
      <c r="J69" s="160">
        <f>+Tableau9[[#This Row],[Ateliers]]+Tableau9[[#This Row],[Points]]</f>
        <v>0</v>
      </c>
      <c r="K69" s="42"/>
      <c r="L69" s="42" t="str">
        <f t="shared" si="12"/>
        <v xml:space="preserve"> </v>
      </c>
      <c r="M69" s="43">
        <f t="shared" si="13"/>
        <v>0</v>
      </c>
      <c r="N69" s="43" t="str">
        <f t="shared" si="14"/>
        <v xml:space="preserve"> </v>
      </c>
      <c r="O69" s="44">
        <f t="shared" si="15"/>
        <v>0</v>
      </c>
      <c r="P69" s="44" t="str">
        <f t="shared" si="16"/>
        <v xml:space="preserve"> </v>
      </c>
      <c r="Q69" s="2">
        <f t="shared" si="17"/>
        <v>0</v>
      </c>
    </row>
    <row r="70" spans="1:17">
      <c r="A70" s="54" t="str">
        <f>IFERROR(VLOOKUP(Tableau9[[#This Row],[Nom Prénom]],Tableau[[Nom Prénom]:[Age]],4,FALSE)," ")</f>
        <v xml:space="preserve"> </v>
      </c>
      <c r="B70" s="55"/>
      <c r="C70" s="54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59"/>
      <c r="F70" s="56" t="str">
        <f>IFERROR(VLOOKUP(B70,Tableau[[Nom Prénom]:[Age]],5,FALSE)," ")</f>
        <v xml:space="preserve"> </v>
      </c>
      <c r="G70" s="57"/>
      <c r="H70" s="159"/>
      <c r="I70" s="159"/>
      <c r="J70" s="160">
        <f>+Tableau9[[#This Row],[Ateliers]]+Tableau9[[#This Row],[Points]]</f>
        <v>0</v>
      </c>
      <c r="K70" s="42"/>
      <c r="L70" s="42" t="str">
        <f t="shared" si="12"/>
        <v xml:space="preserve"> </v>
      </c>
      <c r="M70" s="43">
        <f t="shared" si="13"/>
        <v>0</v>
      </c>
      <c r="N70" s="43" t="str">
        <f t="shared" si="14"/>
        <v xml:space="preserve"> </v>
      </c>
      <c r="O70" s="44">
        <f t="shared" si="15"/>
        <v>0</v>
      </c>
      <c r="P70" s="44" t="str">
        <f t="shared" si="16"/>
        <v xml:space="preserve"> </v>
      </c>
      <c r="Q70" s="2">
        <f t="shared" si="17"/>
        <v>0</v>
      </c>
    </row>
    <row r="71" spans="1:17">
      <c r="A71" s="54" t="str">
        <f>IFERROR(VLOOKUP(Tableau9[[#This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159"/>
      <c r="I71" s="159"/>
      <c r="J71" s="160">
        <f>+Tableau9[[#This Row],[Ateliers]]+Tableau9[[#This Row],[Points]]</f>
        <v>0</v>
      </c>
      <c r="K71" s="42"/>
      <c r="L71" s="42" t="str">
        <f t="shared" si="12"/>
        <v xml:space="preserve"> </v>
      </c>
      <c r="M71" s="43">
        <f t="shared" si="13"/>
        <v>0</v>
      </c>
      <c r="N71" s="43" t="str">
        <f t="shared" si="14"/>
        <v xml:space="preserve"> </v>
      </c>
      <c r="O71" s="44">
        <f t="shared" si="15"/>
        <v>0</v>
      </c>
      <c r="P71" s="44" t="str">
        <f t="shared" si="16"/>
        <v xml:space="preserve"> </v>
      </c>
      <c r="Q71" s="2">
        <f t="shared" si="17"/>
        <v>0</v>
      </c>
    </row>
    <row r="72" spans="1:17">
      <c r="A72" s="54" t="str">
        <f>IFERROR(VLOOKUP(Tableau9[[#This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159"/>
      <c r="I72" s="159"/>
      <c r="J72" s="160">
        <f>+Tableau9[[#This Row],[Ateliers]]+Tableau9[[#This Row],[Points]]</f>
        <v>0</v>
      </c>
      <c r="K72" s="42"/>
      <c r="L72" s="45" t="str">
        <f t="shared" si="12"/>
        <v xml:space="preserve"> </v>
      </c>
      <c r="M72" s="43">
        <f t="shared" si="13"/>
        <v>0</v>
      </c>
      <c r="N72" s="43" t="str">
        <f t="shared" si="14"/>
        <v xml:space="preserve"> </v>
      </c>
      <c r="O72" s="44">
        <f t="shared" si="15"/>
        <v>0</v>
      </c>
      <c r="P72" s="46" t="str">
        <f t="shared" si="16"/>
        <v xml:space="preserve"> </v>
      </c>
      <c r="Q72" s="2">
        <f t="shared" si="17"/>
        <v>0</v>
      </c>
    </row>
    <row r="73" spans="1:17">
      <c r="A73" s="54" t="str">
        <f>IFERROR(VLOOKUP(Tableau9[[#This Row],[Nom Prénom]],Tableau[[Nom Prénom]:[Age]],4,FALSE)," ")</f>
        <v xml:space="preserve"> </v>
      </c>
      <c r="B73" s="55"/>
      <c r="C73" s="65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159"/>
      <c r="I73" s="159"/>
      <c r="J73" s="160">
        <f>+Tableau9[[#This Row],[Ateliers]]+Tableau9[[#This Row],[Points]]</f>
        <v>0</v>
      </c>
      <c r="K73" s="42"/>
      <c r="L73" s="45" t="str">
        <f t="shared" si="12"/>
        <v xml:space="preserve"> </v>
      </c>
      <c r="M73" s="43">
        <f t="shared" si="13"/>
        <v>0</v>
      </c>
      <c r="N73" s="43" t="str">
        <f t="shared" si="14"/>
        <v xml:space="preserve"> </v>
      </c>
      <c r="O73" s="44">
        <f t="shared" si="15"/>
        <v>0</v>
      </c>
      <c r="P73" s="46" t="str">
        <f t="shared" si="16"/>
        <v xml:space="preserve"> </v>
      </c>
      <c r="Q73" s="2">
        <f t="shared" si="17"/>
        <v>0</v>
      </c>
    </row>
    <row r="74" spans="1:17">
      <c r="A74" s="54" t="str">
        <f>IFERROR(VLOOKUP(Tableau9[[#This Row],[Nom Prénom]],Tableau[[Nom Prénom]:[Age]],4,FALSE)," ")</f>
        <v xml:space="preserve"> </v>
      </c>
      <c r="B74" s="55"/>
      <c r="C74" s="54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59"/>
      <c r="F74" s="56" t="str">
        <f>IFERROR(VLOOKUP(B74,Tableau[[Nom Prénom]:[Age]],5,FALSE)," ")</f>
        <v xml:space="preserve"> </v>
      </c>
      <c r="G74" s="57"/>
      <c r="H74" s="159"/>
      <c r="I74" s="159"/>
      <c r="J74" s="160">
        <f>+Tableau9[[#This Row],[Ateliers]]+Tableau9[[#This Row],[Points]]</f>
        <v>0</v>
      </c>
      <c r="K74" s="42"/>
      <c r="L74" s="45" t="str">
        <f t="shared" si="12"/>
        <v xml:space="preserve"> </v>
      </c>
      <c r="M74" s="43">
        <f t="shared" si="13"/>
        <v>0</v>
      </c>
      <c r="N74" s="43" t="str">
        <f t="shared" si="14"/>
        <v xml:space="preserve"> </v>
      </c>
      <c r="O74" s="44">
        <f t="shared" si="15"/>
        <v>0</v>
      </c>
      <c r="P74" s="46" t="str">
        <f t="shared" si="16"/>
        <v xml:space="preserve"> </v>
      </c>
      <c r="Q74" s="2">
        <f t="shared" si="17"/>
        <v>0</v>
      </c>
    </row>
    <row r="75" spans="1:17">
      <c r="A75" s="54" t="str">
        <f>IFERROR(VLOOKUP(Tableau9[[#This Row],[Nom Prénom]],Tableau[[Nom Prénom]:[Age]],4,FALSE)," ")</f>
        <v xml:space="preserve"> </v>
      </c>
      <c r="B75" s="55"/>
      <c r="C75" s="67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63"/>
      <c r="F75" s="56" t="str">
        <f>IFERROR(VLOOKUP(B75,Tableau[[Nom Prénom]:[Age]],5,FALSE)," ")</f>
        <v xml:space="preserve"> </v>
      </c>
      <c r="G75" s="57"/>
      <c r="H75" s="159"/>
      <c r="I75" s="159"/>
      <c r="J75" s="160">
        <f>+Tableau9[[#This Row],[Ateliers]]+Tableau9[[#This Row],[Points]]</f>
        <v>0</v>
      </c>
      <c r="K75" s="42"/>
      <c r="L75" s="45" t="str">
        <f t="shared" si="12"/>
        <v xml:space="preserve"> </v>
      </c>
      <c r="M75" s="43">
        <f t="shared" si="13"/>
        <v>0</v>
      </c>
      <c r="N75" s="43" t="str">
        <f t="shared" si="14"/>
        <v xml:space="preserve"> </v>
      </c>
      <c r="O75" s="44">
        <f t="shared" si="15"/>
        <v>0</v>
      </c>
      <c r="P75" s="46" t="str">
        <f t="shared" si="16"/>
        <v xml:space="preserve"> </v>
      </c>
      <c r="Q75" s="2">
        <f t="shared" si="17"/>
        <v>0</v>
      </c>
    </row>
    <row r="76" spans="1:17">
      <c r="A76" s="54" t="str">
        <f>IFERROR(VLOOKUP(Tableau9[[#This Row],[Nom Prénom]],Tableau[[Nom Prénom]:[Age]],4,FALSE)," ")</f>
        <v xml:space="preserve"> </v>
      </c>
      <c r="B76" s="55"/>
      <c r="C76" s="68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1"/>
      <c r="F76" s="56" t="str">
        <f>IFERROR(VLOOKUP(B76,Tableau[[Nom Prénom]:[Age]],5,FALSE)," ")</f>
        <v xml:space="preserve"> </v>
      </c>
      <c r="G76" s="57"/>
      <c r="H76" s="159"/>
      <c r="I76" s="159"/>
      <c r="J76" s="160">
        <f>+Tableau9[[#This Row],[Ateliers]]+Tableau9[[#This Row],[Points]]</f>
        <v>0</v>
      </c>
      <c r="K76" s="42"/>
      <c r="L76" s="42" t="str">
        <f t="shared" si="12"/>
        <v xml:space="preserve"> </v>
      </c>
      <c r="M76" s="43">
        <f t="shared" si="13"/>
        <v>0</v>
      </c>
      <c r="N76" s="43" t="str">
        <f t="shared" si="14"/>
        <v xml:space="preserve"> </v>
      </c>
      <c r="O76" s="44">
        <f t="shared" si="15"/>
        <v>0</v>
      </c>
      <c r="P76" s="44" t="str">
        <f t="shared" si="16"/>
        <v xml:space="preserve"> </v>
      </c>
      <c r="Q76" s="2">
        <f t="shared" si="17"/>
        <v>0</v>
      </c>
    </row>
    <row r="77" spans="1:17">
      <c r="A77" s="54" t="str">
        <f>IFERROR(VLOOKUP(Tableau9[[#This Row],[Nom Prénom]],Tableau[[Nom Prénom]:[Age]],4,FALSE)," ")</f>
        <v xml:space="preserve"> </v>
      </c>
      <c r="B77" s="55"/>
      <c r="C77" s="54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59"/>
      <c r="F77" s="56" t="str">
        <f>IFERROR(VLOOKUP(B77,Tableau[[Nom Prénom]:[Age]],5,FALSE)," ")</f>
        <v xml:space="preserve"> </v>
      </c>
      <c r="G77" s="57"/>
      <c r="H77" s="159"/>
      <c r="I77" s="159"/>
      <c r="J77" s="160">
        <f>+Tableau9[[#This Row],[Ateliers]]+Tableau9[[#This Row],[Points]]</f>
        <v>0</v>
      </c>
      <c r="K77" s="42"/>
      <c r="L77" s="45" t="str">
        <f t="shared" si="12"/>
        <v xml:space="preserve"> </v>
      </c>
      <c r="M77" s="43">
        <f t="shared" si="13"/>
        <v>0</v>
      </c>
      <c r="N77" s="43" t="str">
        <f t="shared" si="14"/>
        <v xml:space="preserve"> </v>
      </c>
      <c r="O77" s="44">
        <f t="shared" si="15"/>
        <v>0</v>
      </c>
      <c r="P77" s="46" t="str">
        <f t="shared" si="16"/>
        <v xml:space="preserve"> </v>
      </c>
      <c r="Q77" s="2">
        <f t="shared" si="17"/>
        <v>0</v>
      </c>
    </row>
    <row r="78" spans="1:17">
      <c r="A78" s="54" t="str">
        <f>IFERROR(VLOOKUP(Tableau9[[#This Row],[Nom Prénom]],Tableau[[Nom Prénom]:[Age]],4,FALSE)," ")</f>
        <v xml:space="preserve"> </v>
      </c>
      <c r="B78" s="55"/>
      <c r="C78" s="66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61"/>
      <c r="F78" s="56" t="str">
        <f>IFERROR(VLOOKUP(B78,Tableau[[Nom Prénom]:[Age]],5,FALSE)," ")</f>
        <v xml:space="preserve"> </v>
      </c>
      <c r="G78" s="57"/>
      <c r="H78" s="159"/>
      <c r="I78" s="159"/>
      <c r="J78" s="160">
        <f>+Tableau9[[#This Row],[Ateliers]]+Tableau9[[#This Row],[Points]]</f>
        <v>0</v>
      </c>
      <c r="K78" s="42"/>
      <c r="L78" s="45" t="str">
        <f t="shared" si="12"/>
        <v xml:space="preserve"> </v>
      </c>
      <c r="M78" s="43">
        <f t="shared" si="13"/>
        <v>0</v>
      </c>
      <c r="N78" s="43" t="str">
        <f t="shared" si="14"/>
        <v xml:space="preserve"> </v>
      </c>
      <c r="O78" s="44">
        <f t="shared" si="15"/>
        <v>0</v>
      </c>
      <c r="P78" s="46" t="str">
        <f t="shared" si="16"/>
        <v xml:space="preserve"> </v>
      </c>
      <c r="Q78" s="2">
        <f t="shared" si="17"/>
        <v>0</v>
      </c>
    </row>
    <row r="79" spans="1:17">
      <c r="A79" s="54" t="str">
        <f>IFERROR(VLOOKUP(Tableau9[[#This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3"/>
      <c r="F79" s="56" t="str">
        <f>IFERROR(VLOOKUP(B79,Tableau[[Nom Prénom]:[Age]],5,FALSE)," ")</f>
        <v xml:space="preserve"> </v>
      </c>
      <c r="G79" s="64"/>
      <c r="H79" s="159"/>
      <c r="I79" s="159"/>
      <c r="J79" s="160">
        <f>+Tableau9[[#This Row],[Ateliers]]+Tableau9[[#This Row],[Points]]</f>
        <v>0</v>
      </c>
      <c r="K79" s="42"/>
      <c r="L79" s="45" t="str">
        <f t="shared" si="12"/>
        <v xml:space="preserve"> </v>
      </c>
      <c r="M79" s="43">
        <f t="shared" si="13"/>
        <v>0</v>
      </c>
      <c r="N79" s="43" t="str">
        <f t="shared" si="14"/>
        <v xml:space="preserve"> </v>
      </c>
      <c r="O79" s="44">
        <f t="shared" si="15"/>
        <v>0</v>
      </c>
      <c r="P79" s="46" t="str">
        <f t="shared" si="16"/>
        <v xml:space="preserve"> </v>
      </c>
      <c r="Q79" s="2">
        <f t="shared" si="17"/>
        <v>0</v>
      </c>
    </row>
    <row r="80" spans="1:17">
      <c r="A80" s="54" t="str">
        <f>IFERROR(VLOOKUP(Tableau9[[#This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57"/>
      <c r="H80" s="159"/>
      <c r="I80" s="159"/>
      <c r="J80" s="160">
        <f>+Tableau9[[#This Row],[Ateliers]]+Tableau9[[#This Row],[Points]]</f>
        <v>0</v>
      </c>
      <c r="K80" s="154"/>
      <c r="L80" s="45"/>
      <c r="M80" s="43">
        <f t="shared" si="13"/>
        <v>0</v>
      </c>
      <c r="N80" s="43" t="str">
        <f t="shared" si="14"/>
        <v xml:space="preserve"> </v>
      </c>
      <c r="O80" s="44">
        <f t="shared" si="15"/>
        <v>0</v>
      </c>
      <c r="P80" s="46" t="str">
        <f t="shared" si="16"/>
        <v xml:space="preserve"> </v>
      </c>
      <c r="Q80" s="2">
        <f t="shared" si="17"/>
        <v>0</v>
      </c>
    </row>
    <row r="81" spans="1:17">
      <c r="A81" s="54" t="str">
        <f>IFERROR(VLOOKUP(Tableau9[[#This Row],[Nom Prénom]],Tableau[[Nom Prénom]:[Age]],4,FALSE)," ")</f>
        <v xml:space="preserve"> </v>
      </c>
      <c r="B81" s="55"/>
      <c r="C81" s="54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59"/>
      <c r="F81" s="56" t="str">
        <f>IFERROR(VLOOKUP(B81,Tableau[[Nom Prénom]:[Age]],5,FALSE)," ")</f>
        <v xml:space="preserve"> </v>
      </c>
      <c r="G81" s="57"/>
      <c r="H81" s="159"/>
      <c r="I81" s="159"/>
      <c r="J81" s="160">
        <f>+Tableau9[[#This Row],[Ateliers]]+Tableau9[[#This Row],[Points]]</f>
        <v>0</v>
      </c>
      <c r="K81" s="47"/>
      <c r="L81" s="45"/>
      <c r="M81" s="43">
        <f t="shared" si="13"/>
        <v>0</v>
      </c>
      <c r="N81" s="43" t="str">
        <f t="shared" si="14"/>
        <v xml:space="preserve"> </v>
      </c>
      <c r="O81" s="44">
        <f t="shared" si="15"/>
        <v>0</v>
      </c>
      <c r="P81" s="46" t="str">
        <f t="shared" si="16"/>
        <v xml:space="preserve"> </v>
      </c>
      <c r="Q81" s="2">
        <f t="shared" si="17"/>
        <v>0</v>
      </c>
    </row>
    <row r="82" spans="1:17">
      <c r="A82" s="54" t="str">
        <f>IFERROR(VLOOKUP(Tableau9[[#This Row],[Nom Prénom]],Tableau[[Nom Prénom]:[Age]],4,FALSE)," ")</f>
        <v xml:space="preserve"> </v>
      </c>
      <c r="B82" s="55"/>
      <c r="C82" s="62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63"/>
      <c r="F82" s="56" t="str">
        <f>IFERROR(VLOOKUP(B82,Tableau[[Nom Prénom]:[Age]],5,FALSE)," ")</f>
        <v xml:space="preserve"> </v>
      </c>
      <c r="G82" s="57"/>
      <c r="H82" s="159"/>
      <c r="I82" s="159"/>
      <c r="J82" s="160">
        <f>+Tableau9[[#This Row],[Ateliers]]+Tableau9[[#This Row],[Points]]</f>
        <v>0</v>
      </c>
      <c r="K82" s="47"/>
      <c r="L82" s="45"/>
      <c r="M82" s="43">
        <f t="shared" si="13"/>
        <v>0</v>
      </c>
      <c r="N82" s="43" t="str">
        <f t="shared" si="14"/>
        <v xml:space="preserve"> </v>
      </c>
      <c r="O82" s="44">
        <f t="shared" si="15"/>
        <v>0</v>
      </c>
      <c r="P82" s="46" t="str">
        <f t="shared" si="16"/>
        <v xml:space="preserve"> </v>
      </c>
      <c r="Q82" s="2">
        <f t="shared" si="17"/>
        <v>0</v>
      </c>
    </row>
    <row r="83" spans="1:17">
      <c r="A83" s="54" t="str">
        <f>IFERROR(VLOOKUP(Tableau9[[#This Row],[Nom Prénom]],Tableau[[Nom Prénom]:[Age]],4,FALSE)," ")</f>
        <v xml:space="preserve"> </v>
      </c>
      <c r="B83" s="55"/>
      <c r="C83" s="68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60">
        <f>+Tableau9[[#This Row],[Ateliers]]+Tableau9[[#This Row],[Points]]</f>
        <v>0</v>
      </c>
      <c r="K83" s="47"/>
      <c r="L83" s="45"/>
      <c r="M83" s="43">
        <f t="shared" si="13"/>
        <v>0</v>
      </c>
      <c r="N83" s="43" t="str">
        <f t="shared" si="14"/>
        <v xml:space="preserve"> </v>
      </c>
      <c r="O83" s="44">
        <f t="shared" si="15"/>
        <v>0</v>
      </c>
      <c r="P83" s="46" t="str">
        <f t="shared" si="16"/>
        <v xml:space="preserve"> </v>
      </c>
      <c r="Q83" s="2">
        <f t="shared" si="17"/>
        <v>0</v>
      </c>
    </row>
    <row r="84" spans="1:17">
      <c r="A84" s="54" t="str">
        <f>IFERROR(VLOOKUP(Tableau9[[#This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60">
        <f>+Tableau9[[#This Row],[Ateliers]]+Tableau9[[#This Row],[Points]]</f>
        <v>0</v>
      </c>
      <c r="K84" s="47"/>
      <c r="L84" s="94"/>
      <c r="M84" s="47"/>
      <c r="N84" s="47"/>
      <c r="O84" s="44"/>
      <c r="P84" s="48" t="str">
        <f t="shared" si="16"/>
        <v xml:space="preserve"> </v>
      </c>
    </row>
    <row r="85" spans="1:17">
      <c r="A85" s="54" t="str">
        <f>IFERROR(VLOOKUP(Tableau9[[#This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84"/>
      <c r="I85" s="184"/>
      <c r="J85" s="160">
        <f>+Tableau9[[#This Row],[Ateliers]]+Tableau9[[#This Row],[Points]]</f>
        <v>0</v>
      </c>
      <c r="K85" s="47"/>
      <c r="L85" s="94"/>
      <c r="M85" s="47"/>
      <c r="N85" s="47"/>
      <c r="O85" s="44"/>
      <c r="P85" s="48" t="str">
        <f t="shared" si="16"/>
        <v xml:space="preserve"> </v>
      </c>
    </row>
    <row r="86" spans="1:17">
      <c r="A86" s="54" t="str">
        <f>IFERROR(VLOOKUP(Tableau9[[#This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59"/>
      <c r="I86" s="159"/>
      <c r="J86" s="160">
        <f>+Tableau9[[#This Row],[Ateliers]]+Tableau9[[#This Row],[Points]]</f>
        <v>0</v>
      </c>
      <c r="K86" s="47"/>
      <c r="L86" s="94"/>
      <c r="M86" s="47"/>
      <c r="N86" s="47"/>
      <c r="O86" s="44"/>
      <c r="P86" s="48" t="str">
        <f t="shared" si="16"/>
        <v xml:space="preserve"> </v>
      </c>
    </row>
    <row r="87" spans="1:17">
      <c r="A87" s="54" t="str">
        <f>IFERROR(VLOOKUP(Tableau9[[#This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60">
        <f>+Tableau9[[#This Row],[Ateliers]]+Tableau9[[#This Row],[Points]]</f>
        <v>0</v>
      </c>
      <c r="K87" s="47"/>
      <c r="L87" s="94"/>
      <c r="M87" s="47"/>
      <c r="N87" s="47"/>
      <c r="O87" s="44"/>
      <c r="P87" s="48" t="str">
        <f t="shared" si="16"/>
        <v xml:space="preserve"> </v>
      </c>
    </row>
    <row r="88" spans="1:17">
      <c r="A88" s="54" t="str">
        <f>IFERROR(VLOOKUP(Tableau9[[#This Row],[Nom Prénom]],Tableau[[Nom Prénom]:[Age]],4,FALSE)," ")</f>
        <v xml:space="preserve"> </v>
      </c>
      <c r="B88" s="55"/>
      <c r="C88" s="68"/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58"/>
      <c r="I88" s="58"/>
      <c r="J88" s="160">
        <f>+Tableau9[[#This Row],[Ateliers]]+Tableau9[[#This Row],[Points]]</f>
        <v>0</v>
      </c>
      <c r="K88" s="47"/>
      <c r="L88" s="94"/>
      <c r="M88" s="47"/>
      <c r="N88" s="47"/>
      <c r="O88" s="44"/>
      <c r="P88" s="48" t="str">
        <f t="shared" si="16"/>
        <v xml:space="preserve"> </v>
      </c>
    </row>
    <row r="89" spans="1:17">
      <c r="A89" s="54" t="str">
        <f>IFERROR(VLOOKUP(Tableau9[[#This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160">
        <f>+Tableau9[[#This Row],[Ateliers]]+Tableau9[[#This Row],[Points]]</f>
        <v>0</v>
      </c>
      <c r="K89" s="47"/>
      <c r="L89" s="94"/>
      <c r="M89" s="47"/>
      <c r="N89" s="47"/>
      <c r="O89" s="44"/>
      <c r="P89" s="48" t="str">
        <f t="shared" si="16"/>
        <v xml:space="preserve"> </v>
      </c>
    </row>
    <row r="90" spans="1:17">
      <c r="A90" s="54" t="str">
        <f>IFERROR(VLOOKUP(Tableau9[[#This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160">
        <f>+Tableau9[[#This Row],[Ateliers]]+Tableau9[[#This Row],[Points]]</f>
        <v>0</v>
      </c>
      <c r="K90" s="47"/>
      <c r="L90" s="94"/>
      <c r="M90" s="47"/>
      <c r="N90" s="47"/>
      <c r="O90" s="44"/>
      <c r="P90" s="48" t="str">
        <f t="shared" si="16"/>
        <v xml:space="preserve"> </v>
      </c>
    </row>
    <row r="91" spans="1:17">
      <c r="A91" s="54" t="str">
        <f>IFERROR(VLOOKUP(Tableau9[[#This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160">
        <f>+Tableau9[[#This Row],[Ateliers]]+Tableau9[[#This Row],[Points]]</f>
        <v>0</v>
      </c>
      <c r="K91" s="47"/>
      <c r="L91" s="94"/>
      <c r="M91" s="47"/>
      <c r="N91" s="47"/>
      <c r="O91" s="44"/>
      <c r="P91" s="48" t="str">
        <f t="shared" si="16"/>
        <v xml:space="preserve"> </v>
      </c>
    </row>
    <row r="92" spans="1:17">
      <c r="A92" s="54" t="str">
        <f>IFERROR(VLOOKUP(Tableau9[[#This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160">
        <f>+Tableau9[[#This Row],[Ateliers]]+Tableau9[[#This Row],[Points]]</f>
        <v>0</v>
      </c>
      <c r="K92" s="47"/>
      <c r="L92" s="94"/>
      <c r="M92" s="47"/>
      <c r="N92" s="47"/>
      <c r="O92" s="44"/>
      <c r="P92" s="48" t="str">
        <f t="shared" si="16"/>
        <v xml:space="preserve"> </v>
      </c>
    </row>
    <row r="93" spans="1:17">
      <c r="A93" s="54" t="str">
        <f>IFERROR(VLOOKUP(Tableau9[[#This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160">
        <f>+Tableau9[[#This Row],[Ateliers]]+Tableau9[[#This Row],[Points]]</f>
        <v>0</v>
      </c>
      <c r="K93" s="47"/>
      <c r="L93" s="94"/>
      <c r="M93" s="47"/>
      <c r="N93" s="47"/>
      <c r="O93" s="44"/>
      <c r="P93" s="48" t="str">
        <f t="shared" si="16"/>
        <v xml:space="preserve"> </v>
      </c>
    </row>
    <row r="94" spans="1:17">
      <c r="A94" s="54" t="str">
        <f>IFERROR(VLOOKUP(Tableau9[[#This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160">
        <f>+Tableau9[[#This Row],[Ateliers]]+Tableau9[[#This Row],[Points]]</f>
        <v>0</v>
      </c>
      <c r="K94" s="47"/>
      <c r="L94" s="94"/>
      <c r="M94" s="47"/>
      <c r="N94" s="47"/>
      <c r="O94" s="44"/>
      <c r="P94" s="48" t="str">
        <f t="shared" si="16"/>
        <v xml:space="preserve"> </v>
      </c>
    </row>
    <row r="95" spans="1:17">
      <c r="A95" s="54" t="str">
        <f>IFERROR(VLOOKUP(Tableau9[[#This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160">
        <f>+Tableau9[[#This Row],[Ateliers]]+Tableau9[[#This Row],[Points]]</f>
        <v>0</v>
      </c>
      <c r="K95" s="47"/>
      <c r="L95" s="94"/>
      <c r="M95" s="47"/>
      <c r="N95" s="47"/>
      <c r="O95" s="44"/>
      <c r="P95" s="48" t="str">
        <f t="shared" si="16"/>
        <v xml:space="preserve"> </v>
      </c>
    </row>
    <row r="96" spans="1:17">
      <c r="A96" s="54" t="str">
        <f>IFERROR(VLOOKUP(Tableau9[[#This Row],[Nom Prénom]],Tableau[[Nom Prénom]:[Age]],4,FALSE)," ")</f>
        <v xml:space="preserve"> </v>
      </c>
      <c r="B96" s="55"/>
      <c r="C96" s="68"/>
      <c r="D96" s="70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60"/>
      <c r="I96" s="60"/>
      <c r="J96" s="160">
        <f>+Tableau9[[#This Row],[Ateliers]]+Tableau9[[#This Row],[Points]]</f>
        <v>0</v>
      </c>
      <c r="K96" s="47"/>
      <c r="L96" s="94"/>
      <c r="M96" s="47"/>
      <c r="N96" s="47"/>
      <c r="O96" s="44"/>
      <c r="P96" s="48" t="str">
        <f t="shared" si="16"/>
        <v xml:space="preserve"> </v>
      </c>
    </row>
    <row r="97" spans="1:16">
      <c r="A97" s="54" t="str">
        <f>IFERROR(VLOOKUP(Tableau9[[#This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160">
        <f>+Tableau9[[#This Row],[Ateliers]]+Tableau9[[#This Row],[Points]]</f>
        <v>0</v>
      </c>
      <c r="K97" s="47"/>
      <c r="L97" s="94"/>
      <c r="M97" s="47"/>
      <c r="N97" s="47"/>
      <c r="O97" s="44"/>
      <c r="P97" s="48" t="str">
        <f t="shared" si="16"/>
        <v xml:space="preserve"> </v>
      </c>
    </row>
    <row r="98" spans="1:16">
      <c r="A98" s="54" t="str">
        <f>IFERROR(VLOOKUP(Tableau9[[#This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160">
        <f>+Tableau9[[#This Row],[Ateliers]]+Tableau9[[#This Row],[Points]]</f>
        <v>0</v>
      </c>
      <c r="K98" s="47"/>
      <c r="L98" s="94"/>
      <c r="M98" s="47"/>
      <c r="N98" s="47"/>
      <c r="O98" s="44"/>
      <c r="P98" s="48" t="str">
        <f t="shared" ref="P98:P129" si="18">IF(IF(K98="18 T",1,0)=1,H98," ")</f>
        <v xml:space="preserve"> </v>
      </c>
    </row>
    <row r="99" spans="1:16">
      <c r="A99" s="54" t="str">
        <f>IFERROR(VLOOKUP(Tableau9[[#This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160">
        <f>+Tableau9[[#This Row],[Ateliers]]+Tableau9[[#This Row],[Points]]</f>
        <v>0</v>
      </c>
      <c r="K99" s="47"/>
      <c r="L99" s="94"/>
      <c r="M99" s="47"/>
      <c r="N99" s="47"/>
      <c r="O99" s="44"/>
      <c r="P99" s="48" t="str">
        <f t="shared" si="18"/>
        <v xml:space="preserve"> </v>
      </c>
    </row>
    <row r="100" spans="1:16">
      <c r="A100" s="54" t="str">
        <f>IFERROR(VLOOKUP(Tableau9[[#This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160">
        <f>+Tableau9[[#This Row],[Ateliers]]+Tableau9[[#This Row],[Points]]</f>
        <v>0</v>
      </c>
      <c r="K100" s="47"/>
      <c r="L100" s="94"/>
      <c r="M100" s="47"/>
      <c r="N100" s="47"/>
      <c r="O100" s="44"/>
      <c r="P100" s="48" t="str">
        <f t="shared" si="18"/>
        <v xml:space="preserve"> </v>
      </c>
    </row>
    <row r="101" spans="1:16">
      <c r="A101" s="54" t="str">
        <f>IFERROR(VLOOKUP(Tableau9[[#This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160">
        <f>+Tableau9[[#This Row],[Ateliers]]+Tableau9[[#This Row],[Points]]</f>
        <v>0</v>
      </c>
      <c r="K101" s="47"/>
      <c r="L101" s="94"/>
      <c r="M101" s="47"/>
      <c r="N101" s="47"/>
      <c r="O101" s="44"/>
      <c r="P101" s="48" t="str">
        <f t="shared" si="18"/>
        <v xml:space="preserve"> </v>
      </c>
    </row>
    <row r="102" spans="1:16">
      <c r="A102" s="54" t="str">
        <f>IFERROR(VLOOKUP(Tableau9[[#This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160">
        <f>+Tableau9[[#This Row],[Ateliers]]+Tableau9[[#This Row],[Points]]</f>
        <v>0</v>
      </c>
      <c r="K102" s="47"/>
      <c r="L102" s="94"/>
      <c r="M102" s="47"/>
      <c r="N102" s="47"/>
      <c r="O102" s="44"/>
      <c r="P102" s="48" t="str">
        <f t="shared" si="18"/>
        <v xml:space="preserve"> </v>
      </c>
    </row>
    <row r="103" spans="1:16">
      <c r="A103" s="54" t="str">
        <f>IFERROR(VLOOKUP(Tableau9[[#This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160">
        <f>+Tableau9[[#This Row],[Ateliers]]+Tableau9[[#This Row],[Points]]</f>
        <v>0</v>
      </c>
      <c r="K103" s="47"/>
      <c r="L103" s="94"/>
      <c r="M103" s="47"/>
      <c r="N103" s="47"/>
      <c r="O103" s="44"/>
      <c r="P103" s="48" t="str">
        <f t="shared" si="18"/>
        <v xml:space="preserve"> </v>
      </c>
    </row>
    <row r="104" spans="1:16">
      <c r="A104" s="54" t="str">
        <f>IFERROR(VLOOKUP(Tableau9[[#This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160">
        <f>+Tableau9[[#This Row],[Ateliers]]+Tableau9[[#This Row],[Points]]</f>
        <v>0</v>
      </c>
      <c r="K104" s="47"/>
      <c r="L104" s="94"/>
      <c r="M104" s="47"/>
      <c r="N104" s="47"/>
      <c r="O104" s="44"/>
      <c r="P104" s="48" t="str">
        <f t="shared" si="18"/>
        <v xml:space="preserve"> </v>
      </c>
    </row>
    <row r="105" spans="1:16">
      <c r="A105" s="54" t="str">
        <f>IFERROR(VLOOKUP(Tableau9[[#This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160">
        <f>+Tableau9[[#This Row],[Ateliers]]+Tableau9[[#This Row],[Points]]</f>
        <v>0</v>
      </c>
      <c r="K105" s="47"/>
      <c r="L105" s="94"/>
      <c r="M105" s="47"/>
      <c r="N105" s="47"/>
      <c r="O105" s="44"/>
      <c r="P105" s="48" t="str">
        <f t="shared" si="18"/>
        <v xml:space="preserve"> </v>
      </c>
    </row>
    <row r="106" spans="1:16">
      <c r="A106" s="54" t="str">
        <f>IFERROR(VLOOKUP(Tableau9[[#This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160">
        <f>+Tableau9[[#This Row],[Ateliers]]+Tableau9[[#This Row],[Points]]</f>
        <v>0</v>
      </c>
      <c r="K106" s="47"/>
      <c r="L106" s="94"/>
      <c r="M106" s="47"/>
      <c r="N106" s="47"/>
      <c r="O106" s="44"/>
      <c r="P106" s="48" t="str">
        <f t="shared" si="18"/>
        <v xml:space="preserve"> </v>
      </c>
    </row>
    <row r="107" spans="1:16">
      <c r="A107" s="54" t="str">
        <f>IFERROR(VLOOKUP(Tableau9[[#This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160">
        <f>+Tableau9[[#This Row],[Ateliers]]+Tableau9[[#This Row],[Points]]</f>
        <v>0</v>
      </c>
      <c r="K107" s="47"/>
      <c r="L107" s="94"/>
      <c r="M107" s="47"/>
      <c r="N107" s="47"/>
      <c r="O107" s="44"/>
      <c r="P107" s="48" t="str">
        <f t="shared" si="18"/>
        <v xml:space="preserve"> </v>
      </c>
    </row>
    <row r="108" spans="1:16">
      <c r="A108" s="54" t="str">
        <f>IFERROR(VLOOKUP(Tableau9[[#This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160">
        <f>+Tableau9[[#This Row],[Ateliers]]+Tableau9[[#This Row],[Points]]</f>
        <v>0</v>
      </c>
      <c r="K108" s="47"/>
      <c r="L108" s="94"/>
      <c r="M108" s="47"/>
      <c r="N108" s="47"/>
      <c r="O108" s="44"/>
      <c r="P108" s="48" t="str">
        <f t="shared" si="18"/>
        <v xml:space="preserve"> </v>
      </c>
    </row>
    <row r="109" spans="1:16">
      <c r="A109" s="54" t="str">
        <f>IFERROR(VLOOKUP(Tableau9[[#This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160">
        <f>+Tableau9[[#This Row],[Ateliers]]+Tableau9[[#This Row],[Points]]</f>
        <v>0</v>
      </c>
      <c r="K109" s="47"/>
      <c r="L109" s="94"/>
      <c r="M109" s="47"/>
      <c r="N109" s="47"/>
      <c r="O109" s="44"/>
      <c r="P109" s="48" t="str">
        <f t="shared" si="18"/>
        <v xml:space="preserve"> </v>
      </c>
    </row>
    <row r="110" spans="1:16">
      <c r="A110" s="54" t="str">
        <f>IFERROR(VLOOKUP(Tableau9[[#This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160">
        <f>+Tableau9[[#This Row],[Ateliers]]+Tableau9[[#This Row],[Points]]</f>
        <v>0</v>
      </c>
      <c r="K110" s="47"/>
      <c r="L110" s="94"/>
      <c r="M110" s="47"/>
      <c r="N110" s="47"/>
      <c r="O110" s="44"/>
      <c r="P110" s="48" t="str">
        <f t="shared" si="18"/>
        <v xml:space="preserve"> </v>
      </c>
    </row>
    <row r="111" spans="1:16">
      <c r="A111" s="54" t="str">
        <f>IFERROR(VLOOKUP(Tableau9[[#This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160">
        <f>+Tableau9[[#This Row],[Ateliers]]+Tableau9[[#This Row],[Points]]</f>
        <v>0</v>
      </c>
      <c r="K111" s="47"/>
      <c r="L111" s="94"/>
      <c r="M111" s="47"/>
      <c r="N111" s="47"/>
      <c r="O111" s="44"/>
      <c r="P111" s="48" t="str">
        <f t="shared" si="18"/>
        <v xml:space="preserve"> </v>
      </c>
    </row>
    <row r="112" spans="1:16">
      <c r="A112" s="54" t="str">
        <f>IFERROR(VLOOKUP(Tableau9[[#This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160">
        <f>+Tableau9[[#This Row],[Ateliers]]+Tableau9[[#This Row],[Points]]</f>
        <v>0</v>
      </c>
      <c r="K112" s="47"/>
      <c r="L112" s="94"/>
      <c r="M112" s="47"/>
      <c r="N112" s="47"/>
      <c r="O112" s="44"/>
      <c r="P112" s="48" t="str">
        <f t="shared" si="18"/>
        <v xml:space="preserve"> </v>
      </c>
    </row>
    <row r="113" spans="1:16">
      <c r="A113" s="54" t="str">
        <f>IFERROR(VLOOKUP(Tableau9[[#This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160">
        <f>+Tableau9[[#This Row],[Ateliers]]+Tableau9[[#This Row],[Points]]</f>
        <v>0</v>
      </c>
      <c r="K113" s="47"/>
      <c r="L113" s="94"/>
      <c r="M113" s="47"/>
      <c r="N113" s="47"/>
      <c r="O113" s="44"/>
      <c r="P113" s="48" t="str">
        <f t="shared" si="18"/>
        <v xml:space="preserve"> </v>
      </c>
    </row>
    <row r="114" spans="1:16">
      <c r="A114" s="54" t="str">
        <f>IFERROR(VLOOKUP(Tableau9[[#This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160">
        <f>+Tableau9[[#This Row],[Ateliers]]+Tableau9[[#This Row],[Points]]</f>
        <v>0</v>
      </c>
      <c r="K114" s="47"/>
      <c r="L114" s="94"/>
      <c r="M114" s="47"/>
      <c r="N114" s="47"/>
      <c r="O114" s="44"/>
      <c r="P114" s="48" t="str">
        <f t="shared" si="18"/>
        <v xml:space="preserve"> </v>
      </c>
    </row>
    <row r="115" spans="1:16">
      <c r="A115" s="54" t="str">
        <f>IFERROR(VLOOKUP(Tableau9[[#This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160">
        <f>+Tableau9[[#This Row],[Ateliers]]+Tableau9[[#This Row],[Points]]</f>
        <v>0</v>
      </c>
      <c r="K115" s="47"/>
      <c r="L115" s="94"/>
      <c r="M115" s="47"/>
      <c r="N115" s="47"/>
      <c r="O115" s="44"/>
      <c r="P115" s="48" t="str">
        <f t="shared" si="18"/>
        <v xml:space="preserve"> </v>
      </c>
    </row>
    <row r="116" spans="1:16">
      <c r="A116" s="54" t="str">
        <f>IFERROR(VLOOKUP(Tableau9[[#This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160">
        <f>+Tableau9[[#This Row],[Ateliers]]+Tableau9[[#This Row],[Points]]</f>
        <v>0</v>
      </c>
      <c r="K116" s="47"/>
      <c r="L116" s="94"/>
      <c r="M116" s="47"/>
      <c r="N116" s="47"/>
      <c r="O116" s="44"/>
      <c r="P116" s="48" t="str">
        <f t="shared" si="18"/>
        <v xml:space="preserve"> </v>
      </c>
    </row>
    <row r="117" spans="1:16">
      <c r="A117" s="54" t="str">
        <f>IFERROR(VLOOKUP(Tableau9[[#This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160">
        <f>+Tableau9[[#This Row],[Ateliers]]+Tableau9[[#This Row],[Points]]</f>
        <v>0</v>
      </c>
      <c r="K117" s="47"/>
      <c r="L117" s="94"/>
      <c r="M117" s="47"/>
      <c r="N117" s="47"/>
      <c r="O117" s="44"/>
      <c r="P117" s="48" t="str">
        <f t="shared" si="18"/>
        <v xml:space="preserve"> </v>
      </c>
    </row>
    <row r="118" spans="1:16">
      <c r="A118" s="54" t="str">
        <f>IFERROR(VLOOKUP(Tableau9[[#This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160">
        <f>+Tableau9[[#This Row],[Ateliers]]+Tableau9[[#This Row],[Points]]</f>
        <v>0</v>
      </c>
      <c r="K118" s="47"/>
      <c r="L118" s="94"/>
      <c r="M118" s="47"/>
      <c r="N118" s="47"/>
      <c r="O118" s="44"/>
      <c r="P118" s="48" t="str">
        <f t="shared" si="18"/>
        <v xml:space="preserve"> </v>
      </c>
    </row>
    <row r="119" spans="1:16">
      <c r="A119" s="54" t="str">
        <f>IFERROR(VLOOKUP(Tableau9[[#This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160">
        <f>+Tableau9[[#This Row],[Ateliers]]+Tableau9[[#This Row],[Points]]</f>
        <v>0</v>
      </c>
      <c r="K119" s="47"/>
      <c r="L119" s="94"/>
      <c r="M119" s="47"/>
      <c r="N119" s="47"/>
      <c r="O119" s="44"/>
      <c r="P119" s="48" t="str">
        <f t="shared" si="18"/>
        <v xml:space="preserve"> </v>
      </c>
    </row>
    <row r="120" spans="1:16">
      <c r="A120" s="54" t="str">
        <f>IFERROR(VLOOKUP(Tableau9[[#This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160">
        <f>+Tableau9[[#This Row],[Ateliers]]+Tableau9[[#This Row],[Points]]</f>
        <v>0</v>
      </c>
      <c r="K120" s="47"/>
      <c r="L120" s="94"/>
      <c r="M120" s="47"/>
      <c r="N120" s="47"/>
      <c r="O120" s="44"/>
      <c r="P120" s="48" t="str">
        <f t="shared" si="18"/>
        <v xml:space="preserve"> </v>
      </c>
    </row>
    <row r="121" spans="1:16">
      <c r="A121" s="54" t="str">
        <f>IFERROR(VLOOKUP(Tableau9[[#This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160">
        <f>+Tableau9[[#This Row],[Ateliers]]+Tableau9[[#This Row],[Points]]</f>
        <v>0</v>
      </c>
      <c r="K121" s="47"/>
      <c r="L121" s="94"/>
      <c r="M121" s="47"/>
      <c r="N121" s="47"/>
      <c r="O121" s="44"/>
      <c r="P121" s="48" t="str">
        <f t="shared" si="18"/>
        <v xml:space="preserve"> </v>
      </c>
    </row>
    <row r="122" spans="1:16">
      <c r="A122" s="54" t="str">
        <f>IFERROR(VLOOKUP(Tableau9[[#This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160">
        <f>+Tableau9[[#This Row],[Ateliers]]+Tableau9[[#This Row],[Points]]</f>
        <v>0</v>
      </c>
      <c r="K122" s="47"/>
      <c r="L122" s="94"/>
      <c r="M122" s="47"/>
      <c r="N122" s="47"/>
      <c r="O122" s="44"/>
      <c r="P122" s="48" t="str">
        <f t="shared" si="18"/>
        <v xml:space="preserve"> </v>
      </c>
    </row>
    <row r="123" spans="1:16">
      <c r="A123" s="54" t="str">
        <f>IFERROR(VLOOKUP(Tableau9[[#This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160">
        <f>+Tableau9[[#This Row],[Ateliers]]+Tableau9[[#This Row],[Points]]</f>
        <v>0</v>
      </c>
      <c r="K123" s="47"/>
      <c r="L123" s="94"/>
      <c r="M123" s="47"/>
      <c r="N123" s="47"/>
      <c r="O123" s="44"/>
      <c r="P123" s="48" t="str">
        <f t="shared" si="18"/>
        <v xml:space="preserve"> </v>
      </c>
    </row>
    <row r="124" spans="1:16">
      <c r="A124" s="54" t="str">
        <f>IFERROR(VLOOKUP(Tableau9[[#This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160">
        <f>+Tableau9[[#This Row],[Ateliers]]+Tableau9[[#This Row],[Points]]</f>
        <v>0</v>
      </c>
      <c r="K124" s="47"/>
      <c r="L124" s="94"/>
      <c r="M124" s="47"/>
      <c r="N124" s="47"/>
      <c r="O124" s="44"/>
      <c r="P124" s="48" t="str">
        <f t="shared" si="18"/>
        <v xml:space="preserve"> </v>
      </c>
    </row>
    <row r="125" spans="1:16">
      <c r="A125" s="54" t="str">
        <f>IFERROR(VLOOKUP(Tableau9[[#This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160">
        <f>+Tableau9[[#This Row],[Ateliers]]+Tableau9[[#This Row],[Points]]</f>
        <v>0</v>
      </c>
      <c r="K125" s="47"/>
      <c r="L125" s="94"/>
      <c r="M125" s="47"/>
      <c r="N125" s="47"/>
      <c r="O125" s="44"/>
      <c r="P125" s="48" t="str">
        <f t="shared" si="18"/>
        <v xml:space="preserve"> </v>
      </c>
    </row>
    <row r="126" spans="1:16">
      <c r="A126" s="54" t="str">
        <f>IFERROR(VLOOKUP(Tableau9[[#This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160">
        <f>+Tableau9[[#This Row],[Ateliers]]+Tableau9[[#This Row],[Points]]</f>
        <v>0</v>
      </c>
      <c r="K126" s="47"/>
      <c r="L126" s="94"/>
      <c r="M126" s="47"/>
      <c r="N126" s="47"/>
      <c r="O126" s="44"/>
      <c r="P126" s="48" t="str">
        <f t="shared" si="18"/>
        <v xml:space="preserve"> </v>
      </c>
    </row>
    <row r="127" spans="1:16">
      <c r="A127" s="54" t="str">
        <f>IFERROR(VLOOKUP(Tableau9[[#This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160">
        <f>+Tableau9[[#This Row],[Ateliers]]+Tableau9[[#This Row],[Points]]</f>
        <v>0</v>
      </c>
      <c r="K127" s="47"/>
      <c r="L127" s="94"/>
      <c r="M127" s="47"/>
      <c r="N127" s="47"/>
      <c r="O127" s="44"/>
      <c r="P127" s="48" t="str">
        <f t="shared" si="18"/>
        <v xml:space="preserve"> </v>
      </c>
    </row>
    <row r="128" spans="1:16">
      <c r="A128" s="54" t="str">
        <f>IFERROR(VLOOKUP(Tableau9[[#This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160">
        <f>+Tableau9[[#This Row],[Ateliers]]+Tableau9[[#This Row],[Points]]</f>
        <v>0</v>
      </c>
      <c r="K128" s="47"/>
      <c r="L128" s="94"/>
      <c r="M128" s="47"/>
      <c r="N128" s="47"/>
      <c r="O128" s="44"/>
      <c r="P128" s="48" t="str">
        <f t="shared" si="18"/>
        <v xml:space="preserve"> </v>
      </c>
    </row>
    <row r="129" spans="1:16">
      <c r="A129" s="54" t="str">
        <f>IFERROR(VLOOKUP(Tableau9[[#This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160">
        <f>+Tableau9[[#This Row],[Ateliers]]+Tableau9[[#This Row],[Points]]</f>
        <v>0</v>
      </c>
      <c r="K129" s="47"/>
      <c r="L129" s="94"/>
      <c r="M129" s="47"/>
      <c r="N129" s="47"/>
      <c r="O129" s="44"/>
      <c r="P129" s="48" t="str">
        <f t="shared" si="18"/>
        <v xml:space="preserve"> </v>
      </c>
    </row>
    <row r="130" spans="1:16">
      <c r="A130" s="54" t="str">
        <f>IFERROR(VLOOKUP(Tableau9[[#This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160">
        <f>+Tableau9[[#This Row],[Ateliers]]+Tableau9[[#This Row],[Points]]</f>
        <v>0</v>
      </c>
      <c r="K130" s="47"/>
      <c r="L130" s="94"/>
      <c r="M130" s="47"/>
      <c r="N130" s="47"/>
      <c r="O130" s="44"/>
      <c r="P130" s="48" t="str">
        <f t="shared" ref="P130:P161" si="19">IF(IF(K130="18 T",1,0)=1,H130," ")</f>
        <v xml:space="preserve"> </v>
      </c>
    </row>
    <row r="131" spans="1:16">
      <c r="A131" s="54" t="str">
        <f>IFERROR(VLOOKUP(Tableau9[[#This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160">
        <f>+Tableau9[[#This Row],[Ateliers]]+Tableau9[[#This Row],[Points]]</f>
        <v>0</v>
      </c>
      <c r="K131" s="47"/>
      <c r="L131" s="94"/>
      <c r="M131" s="47"/>
      <c r="N131" s="47"/>
      <c r="O131" s="44"/>
      <c r="P131" s="48" t="str">
        <f t="shared" si="19"/>
        <v xml:space="preserve"> </v>
      </c>
    </row>
    <row r="132" spans="1:16">
      <c r="A132" s="54" t="str">
        <f>IFERROR(VLOOKUP(Tableau9[[#This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160">
        <f>+Tableau9[[#This Row],[Ateliers]]+Tableau9[[#This Row],[Points]]</f>
        <v>0</v>
      </c>
      <c r="K132" s="47"/>
      <c r="L132" s="94"/>
      <c r="M132" s="47"/>
      <c r="N132" s="47"/>
      <c r="O132" s="44"/>
      <c r="P132" s="48" t="str">
        <f t="shared" si="19"/>
        <v xml:space="preserve"> </v>
      </c>
    </row>
    <row r="133" spans="1:16">
      <c r="A133" s="54" t="str">
        <f>IFERROR(VLOOKUP(Tableau9[[#This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160">
        <f>+Tableau9[[#This Row],[Ateliers]]+Tableau9[[#This Row],[Points]]</f>
        <v>0</v>
      </c>
      <c r="K133" s="47"/>
      <c r="L133" s="94"/>
      <c r="M133" s="47"/>
      <c r="N133" s="47"/>
      <c r="O133" s="44"/>
      <c r="P133" s="48" t="str">
        <f t="shared" si="19"/>
        <v xml:space="preserve"> </v>
      </c>
    </row>
    <row r="134" spans="1:16">
      <c r="A134" s="54" t="str">
        <f>IFERROR(VLOOKUP(Tableau9[[#This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160">
        <f>+Tableau9[[#This Row],[Ateliers]]+Tableau9[[#This Row],[Points]]</f>
        <v>0</v>
      </c>
      <c r="K134" s="47"/>
      <c r="L134" s="94"/>
      <c r="M134" s="47"/>
      <c r="N134" s="47"/>
      <c r="O134" s="44"/>
      <c r="P134" s="48" t="str">
        <f t="shared" si="19"/>
        <v xml:space="preserve"> </v>
      </c>
    </row>
    <row r="135" spans="1:16">
      <c r="A135" s="54" t="str">
        <f>IFERROR(VLOOKUP(Tableau9[[#This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160">
        <f>+Tableau9[[#This Row],[Ateliers]]+Tableau9[[#This Row],[Points]]</f>
        <v>0</v>
      </c>
      <c r="K135" s="47"/>
      <c r="L135" s="94"/>
      <c r="M135" s="47"/>
      <c r="N135" s="47"/>
      <c r="O135" s="44"/>
      <c r="P135" s="48" t="str">
        <f t="shared" si="19"/>
        <v xml:space="preserve"> </v>
      </c>
    </row>
    <row r="136" spans="1:16">
      <c r="A136" s="54" t="str">
        <f>IFERROR(VLOOKUP(Tableau9[[#This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160">
        <f>+Tableau9[[#This Row],[Ateliers]]+Tableau9[[#This Row],[Points]]</f>
        <v>0</v>
      </c>
      <c r="K136" s="47"/>
      <c r="L136" s="94"/>
      <c r="M136" s="47"/>
      <c r="N136" s="47"/>
      <c r="O136" s="44"/>
      <c r="P136" s="48" t="str">
        <f t="shared" si="19"/>
        <v xml:space="preserve"> </v>
      </c>
    </row>
    <row r="137" spans="1:16">
      <c r="A137" s="54" t="str">
        <f>IFERROR(VLOOKUP(Tableau9[[#This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160">
        <f>+Tableau9[[#This Row],[Ateliers]]+Tableau9[[#This Row],[Points]]</f>
        <v>0</v>
      </c>
      <c r="K137" s="47"/>
      <c r="L137" s="94"/>
      <c r="M137" s="47"/>
      <c r="N137" s="47"/>
      <c r="O137" s="44"/>
      <c r="P137" s="48" t="str">
        <f t="shared" si="19"/>
        <v xml:space="preserve"> </v>
      </c>
    </row>
    <row r="138" spans="1:16">
      <c r="A138" s="54" t="str">
        <f>IFERROR(VLOOKUP(Tableau9[[#This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160">
        <f>+Tableau9[[#This Row],[Ateliers]]+Tableau9[[#This Row],[Points]]</f>
        <v>0</v>
      </c>
      <c r="K138" s="47"/>
      <c r="L138" s="94"/>
      <c r="M138" s="47"/>
      <c r="N138" s="47"/>
      <c r="O138" s="44"/>
      <c r="P138" s="48" t="str">
        <f t="shared" si="19"/>
        <v xml:space="preserve"> </v>
      </c>
    </row>
    <row r="139" spans="1:16">
      <c r="A139" s="54" t="str">
        <f>IFERROR(VLOOKUP(Tableau9[[#This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160">
        <f>+Tableau9[[#This Row],[Ateliers]]+Tableau9[[#This Row],[Points]]</f>
        <v>0</v>
      </c>
      <c r="K139" s="47"/>
      <c r="L139" s="94"/>
      <c r="M139" s="47"/>
      <c r="N139" s="47"/>
      <c r="O139" s="44"/>
      <c r="P139" s="48" t="str">
        <f t="shared" si="19"/>
        <v xml:space="preserve"> </v>
      </c>
    </row>
    <row r="140" spans="1:16">
      <c r="A140" s="54" t="str">
        <f>IFERROR(VLOOKUP(Tableau9[[#This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160">
        <f>+Tableau9[[#This Row],[Ateliers]]+Tableau9[[#This Row],[Points]]</f>
        <v>0</v>
      </c>
      <c r="K140" s="47"/>
      <c r="L140" s="94"/>
      <c r="M140" s="47"/>
      <c r="N140" s="47"/>
      <c r="O140" s="44"/>
      <c r="P140" s="48" t="str">
        <f t="shared" si="19"/>
        <v xml:space="preserve"> </v>
      </c>
    </row>
    <row r="141" spans="1:16">
      <c r="A141" s="54" t="str">
        <f>IFERROR(VLOOKUP(Tableau9[[#This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160">
        <f>+Tableau9[[#This Row],[Ateliers]]+Tableau9[[#This Row],[Points]]</f>
        <v>0</v>
      </c>
      <c r="K141" s="47"/>
      <c r="L141" s="94"/>
      <c r="M141" s="47"/>
      <c r="N141" s="47"/>
      <c r="O141" s="44"/>
      <c r="P141" s="48" t="str">
        <f t="shared" si="19"/>
        <v xml:space="preserve"> </v>
      </c>
    </row>
    <row r="142" spans="1:16">
      <c r="A142" s="54" t="str">
        <f>IFERROR(VLOOKUP(Tableau9[[#This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160">
        <f>+Tableau9[[#This Row],[Ateliers]]+Tableau9[[#This Row],[Points]]</f>
        <v>0</v>
      </c>
      <c r="K142" s="47"/>
      <c r="L142" s="94"/>
      <c r="M142" s="47"/>
      <c r="N142" s="47"/>
      <c r="O142" s="44"/>
      <c r="P142" s="48" t="str">
        <f t="shared" si="19"/>
        <v xml:space="preserve"> </v>
      </c>
    </row>
    <row r="143" spans="1:16">
      <c r="A143" s="54" t="str">
        <f>IFERROR(VLOOKUP(Tableau9[[#This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160">
        <f>+Tableau9[[#This Row],[Ateliers]]+Tableau9[[#This Row],[Points]]</f>
        <v>0</v>
      </c>
      <c r="K143" s="47"/>
      <c r="L143" s="94"/>
      <c r="M143" s="47"/>
      <c r="N143" s="47"/>
      <c r="O143" s="44"/>
      <c r="P143" s="48" t="str">
        <f t="shared" si="19"/>
        <v xml:space="preserve"> </v>
      </c>
    </row>
    <row r="144" spans="1:16">
      <c r="A144" s="54" t="str">
        <f>IFERROR(VLOOKUP(Tableau9[[#This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160">
        <f>+Tableau9[[#This Row],[Ateliers]]+Tableau9[[#This Row],[Points]]</f>
        <v>0</v>
      </c>
      <c r="K144" s="47"/>
      <c r="L144" s="94"/>
      <c r="M144" s="47"/>
      <c r="N144" s="47"/>
      <c r="O144" s="44"/>
      <c r="P144" s="48" t="str">
        <f t="shared" si="19"/>
        <v xml:space="preserve"> </v>
      </c>
    </row>
    <row r="145" spans="1:16">
      <c r="A145" s="54" t="str">
        <f>IFERROR(VLOOKUP(Tableau9[[#This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160">
        <f>+Tableau9[[#This Row],[Ateliers]]+Tableau9[[#This Row],[Points]]</f>
        <v>0</v>
      </c>
      <c r="K145" s="47"/>
      <c r="L145" s="94"/>
      <c r="M145" s="47"/>
      <c r="N145" s="47"/>
      <c r="O145" s="44"/>
      <c r="P145" s="48" t="str">
        <f t="shared" si="19"/>
        <v xml:space="preserve"> </v>
      </c>
    </row>
    <row r="146" spans="1:16">
      <c r="A146" s="54" t="str">
        <f>IFERROR(VLOOKUP(Tableau9[[#This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160">
        <f>+Tableau9[[#This Row],[Ateliers]]+Tableau9[[#This Row],[Points]]</f>
        <v>0</v>
      </c>
      <c r="K146" s="47"/>
      <c r="L146" s="94"/>
      <c r="M146" s="47"/>
      <c r="N146" s="47"/>
      <c r="O146" s="44"/>
      <c r="P146" s="48" t="str">
        <f t="shared" si="19"/>
        <v xml:space="preserve"> </v>
      </c>
    </row>
    <row r="147" spans="1:16">
      <c r="A147" s="54" t="str">
        <f>IFERROR(VLOOKUP(Tableau9[[#This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160">
        <f>+Tableau9[[#This Row],[Ateliers]]+Tableau9[[#This Row],[Points]]</f>
        <v>0</v>
      </c>
      <c r="K147" s="47"/>
      <c r="L147" s="94"/>
      <c r="M147" s="47"/>
      <c r="N147" s="47"/>
      <c r="O147" s="44"/>
      <c r="P147" s="48" t="str">
        <f t="shared" si="19"/>
        <v xml:space="preserve"> </v>
      </c>
    </row>
    <row r="148" spans="1:16">
      <c r="A148" s="54" t="str">
        <f>IFERROR(VLOOKUP(Tableau9[[#This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160">
        <f>+Tableau9[[#This Row],[Ateliers]]+Tableau9[[#This Row],[Points]]</f>
        <v>0</v>
      </c>
      <c r="K148" s="47"/>
      <c r="L148" s="94"/>
      <c r="M148" s="47"/>
      <c r="N148" s="47"/>
      <c r="O148" s="44"/>
      <c r="P148" s="48" t="str">
        <f t="shared" si="19"/>
        <v xml:space="preserve"> </v>
      </c>
    </row>
    <row r="149" spans="1:16">
      <c r="A149" s="54" t="str">
        <f>IFERROR(VLOOKUP(Tableau9[[#This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160">
        <f>+Tableau9[[#This Row],[Ateliers]]+Tableau9[[#This Row],[Points]]</f>
        <v>0</v>
      </c>
      <c r="K149" s="47"/>
      <c r="L149" s="94"/>
      <c r="M149" s="47"/>
      <c r="N149" s="47"/>
      <c r="O149" s="44"/>
      <c r="P149" s="48" t="str">
        <f t="shared" si="19"/>
        <v xml:space="preserve"> </v>
      </c>
    </row>
    <row r="150" spans="1:16">
      <c r="A150" s="54" t="str">
        <f>IFERROR(VLOOKUP(Tableau9[[#This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160">
        <f>+Tableau9[[#This Row],[Ateliers]]+Tableau9[[#This Row],[Points]]</f>
        <v>0</v>
      </c>
      <c r="K150" s="47"/>
      <c r="L150" s="94"/>
      <c r="M150" s="47"/>
      <c r="N150" s="47"/>
      <c r="O150" s="44"/>
      <c r="P150" s="48" t="str">
        <f t="shared" si="19"/>
        <v xml:space="preserve"> </v>
      </c>
    </row>
    <row r="151" spans="1:16">
      <c r="A151" s="54" t="str">
        <f>IFERROR(VLOOKUP(Tableau9[[#This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160">
        <f>+Tableau9[[#This Row],[Ateliers]]+Tableau9[[#This Row],[Points]]</f>
        <v>0</v>
      </c>
      <c r="K151" s="47"/>
      <c r="L151" s="94"/>
      <c r="M151" s="47"/>
      <c r="N151" s="47"/>
      <c r="O151" s="44"/>
      <c r="P151" s="48" t="str">
        <f t="shared" si="19"/>
        <v xml:space="preserve"> </v>
      </c>
    </row>
    <row r="152" spans="1:16">
      <c r="A152" s="54" t="str">
        <f>IFERROR(VLOOKUP(Tableau9[[#This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160">
        <f>+Tableau9[[#This Row],[Ateliers]]+Tableau9[[#This Row],[Points]]</f>
        <v>0</v>
      </c>
      <c r="K152" s="47"/>
      <c r="L152" s="94"/>
      <c r="M152" s="47"/>
      <c r="N152" s="47"/>
      <c r="O152" s="44"/>
      <c r="P152" s="48" t="str">
        <f t="shared" si="19"/>
        <v xml:space="preserve"> </v>
      </c>
    </row>
    <row r="153" spans="1:16">
      <c r="A153" s="54" t="str">
        <f>IFERROR(VLOOKUP(Tableau9[[#This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160">
        <f>+Tableau9[[#This Row],[Ateliers]]+Tableau9[[#This Row],[Points]]</f>
        <v>0</v>
      </c>
      <c r="K153" s="47"/>
      <c r="L153" s="94"/>
      <c r="M153" s="47"/>
      <c r="N153" s="47"/>
      <c r="O153" s="44"/>
      <c r="P153" s="48" t="str">
        <f t="shared" si="19"/>
        <v xml:space="preserve"> </v>
      </c>
    </row>
    <row r="154" spans="1:16">
      <c r="A154" s="54" t="str">
        <f>IFERROR(VLOOKUP(Tableau9[[#This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160">
        <f>+Tableau9[[#This Row],[Ateliers]]+Tableau9[[#This Row],[Points]]</f>
        <v>0</v>
      </c>
      <c r="K154" s="47"/>
      <c r="L154" s="94"/>
      <c r="M154" s="47"/>
      <c r="N154" s="47"/>
      <c r="O154" s="44"/>
      <c r="P154" s="48" t="str">
        <f t="shared" si="19"/>
        <v xml:space="preserve"> </v>
      </c>
    </row>
    <row r="155" spans="1:16">
      <c r="A155" s="54" t="str">
        <f>IFERROR(VLOOKUP(Tableau9[[#This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160">
        <f>+Tableau9[[#This Row],[Ateliers]]+Tableau9[[#This Row],[Points]]</f>
        <v>0</v>
      </c>
      <c r="K155" s="47"/>
      <c r="L155" s="94"/>
      <c r="M155" s="47"/>
      <c r="N155" s="47"/>
      <c r="O155" s="44"/>
      <c r="P155" s="48" t="str">
        <f t="shared" si="19"/>
        <v xml:space="preserve"> </v>
      </c>
    </row>
    <row r="156" spans="1:16">
      <c r="A156" s="54" t="str">
        <f>IFERROR(VLOOKUP(Tableau9[[#This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160">
        <f>+Tableau9[[#This Row],[Ateliers]]+Tableau9[[#This Row],[Points]]</f>
        <v>0</v>
      </c>
      <c r="K156" s="47"/>
      <c r="L156" s="94"/>
      <c r="M156" s="47"/>
      <c r="N156" s="47"/>
      <c r="O156" s="44"/>
      <c r="P156" s="48" t="str">
        <f t="shared" si="19"/>
        <v xml:space="preserve"> </v>
      </c>
    </row>
    <row r="157" spans="1:16">
      <c r="A157" s="54" t="str">
        <f>IFERROR(VLOOKUP(Tableau9[[#This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160">
        <f>+Tableau9[[#This Row],[Ateliers]]+Tableau9[[#This Row],[Points]]</f>
        <v>0</v>
      </c>
      <c r="K157" s="47"/>
      <c r="L157" s="94"/>
      <c r="M157" s="47"/>
      <c r="N157" s="47"/>
      <c r="O157" s="44"/>
      <c r="P157" s="48" t="str">
        <f t="shared" si="19"/>
        <v xml:space="preserve"> </v>
      </c>
    </row>
    <row r="158" spans="1:16">
      <c r="A158" s="54" t="str">
        <f>IFERROR(VLOOKUP(Tableau9[[#This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160">
        <f>+Tableau9[[#This Row],[Ateliers]]+Tableau9[[#This Row],[Points]]</f>
        <v>0</v>
      </c>
      <c r="K158" s="47"/>
      <c r="L158" s="94"/>
      <c r="M158" s="47"/>
      <c r="N158" s="47"/>
      <c r="O158" s="44"/>
      <c r="P158" s="48" t="str">
        <f t="shared" si="19"/>
        <v xml:space="preserve"> </v>
      </c>
    </row>
    <row r="159" spans="1:16">
      <c r="A159" s="54" t="str">
        <f>IFERROR(VLOOKUP(Tableau9[[#This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160">
        <f>+Tableau9[[#This Row],[Ateliers]]+Tableau9[[#This Row],[Points]]</f>
        <v>0</v>
      </c>
      <c r="K159" s="47"/>
      <c r="L159" s="94"/>
      <c r="M159" s="47"/>
      <c r="N159" s="47"/>
      <c r="O159" s="44"/>
      <c r="P159" s="48" t="str">
        <f t="shared" si="19"/>
        <v xml:space="preserve"> </v>
      </c>
    </row>
    <row r="160" spans="1:16">
      <c r="A160" s="54" t="str">
        <f>IFERROR(VLOOKUP(Tableau9[[#This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160">
        <f>+Tableau9[[#This Row],[Ateliers]]+Tableau9[[#This Row],[Points]]</f>
        <v>0</v>
      </c>
      <c r="K160" s="47"/>
      <c r="L160" s="94"/>
      <c r="M160" s="47"/>
      <c r="N160" s="47"/>
      <c r="O160" s="44"/>
      <c r="P160" s="48" t="str">
        <f t="shared" si="19"/>
        <v xml:space="preserve"> </v>
      </c>
    </row>
    <row r="161" spans="1:16">
      <c r="A161" s="54" t="str">
        <f>IFERROR(VLOOKUP(Tableau9[[#This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160">
        <f>+Tableau9[[#This Row],[Ateliers]]+Tableau9[[#This Row],[Points]]</f>
        <v>0</v>
      </c>
      <c r="K161" s="47"/>
      <c r="L161" s="94"/>
      <c r="M161" s="47"/>
      <c r="N161" s="47"/>
      <c r="O161" s="44"/>
      <c r="P161" s="48" t="str">
        <f t="shared" si="19"/>
        <v xml:space="preserve"> </v>
      </c>
    </row>
    <row r="162" spans="1:16">
      <c r="A162" s="54" t="str">
        <f>IFERROR(VLOOKUP(Tableau9[[#This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160">
        <f>+Tableau9[[#This Row],[Ateliers]]+Tableau9[[#This Row],[Points]]</f>
        <v>0</v>
      </c>
      <c r="K162" s="47"/>
      <c r="L162" s="94"/>
      <c r="M162" s="47"/>
      <c r="N162" s="47"/>
      <c r="O162" s="44"/>
      <c r="P162" s="48" t="str">
        <f t="shared" ref="P162:P195" si="20">IF(IF(K162="18 T",1,0)=1,H162," ")</f>
        <v xml:space="preserve"> </v>
      </c>
    </row>
    <row r="163" spans="1:16">
      <c r="A163" s="54" t="str">
        <f>IFERROR(VLOOKUP(Tableau9[[#This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160">
        <f>+Tableau9[[#This Row],[Ateliers]]+Tableau9[[#This Row],[Points]]</f>
        <v>0</v>
      </c>
      <c r="K163" s="47"/>
      <c r="L163" s="94"/>
      <c r="M163" s="47"/>
      <c r="N163" s="47"/>
      <c r="O163" s="44"/>
      <c r="P163" s="48" t="str">
        <f t="shared" si="20"/>
        <v xml:space="preserve"> </v>
      </c>
    </row>
    <row r="164" spans="1:16">
      <c r="A164" s="54" t="str">
        <f>IFERROR(VLOOKUP(Tableau9[[#This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160">
        <f>+Tableau9[[#This Row],[Ateliers]]+Tableau9[[#This Row],[Points]]</f>
        <v>0</v>
      </c>
      <c r="K164" s="47"/>
      <c r="L164" s="94"/>
      <c r="M164" s="47"/>
      <c r="N164" s="47"/>
      <c r="O164" s="44"/>
      <c r="P164" s="48" t="str">
        <f t="shared" si="20"/>
        <v xml:space="preserve"> </v>
      </c>
    </row>
    <row r="165" spans="1:16">
      <c r="A165" s="54" t="str">
        <f>IFERROR(VLOOKUP(Tableau9[[#This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160">
        <f>+Tableau9[[#This Row],[Ateliers]]+Tableau9[[#This Row],[Points]]</f>
        <v>0</v>
      </c>
      <c r="K165" s="47"/>
      <c r="L165" s="94"/>
      <c r="M165" s="47"/>
      <c r="N165" s="47"/>
      <c r="O165" s="44"/>
      <c r="P165" s="48" t="str">
        <f t="shared" si="20"/>
        <v xml:space="preserve"> </v>
      </c>
    </row>
    <row r="166" spans="1:16">
      <c r="A166" s="54" t="str">
        <f>IFERROR(VLOOKUP(Tableau9[[#This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160">
        <f>+Tableau9[[#This Row],[Ateliers]]+Tableau9[[#This Row],[Points]]</f>
        <v>0</v>
      </c>
      <c r="K166" s="47"/>
      <c r="L166" s="94"/>
      <c r="M166" s="47"/>
      <c r="N166" s="47"/>
      <c r="O166" s="44"/>
      <c r="P166" s="48" t="str">
        <f t="shared" si="20"/>
        <v xml:space="preserve"> </v>
      </c>
    </row>
    <row r="167" spans="1:16">
      <c r="A167" s="54" t="str">
        <f>IFERROR(VLOOKUP(Tableau9[[#This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160">
        <f>+Tableau9[[#This Row],[Ateliers]]+Tableau9[[#This Row],[Points]]</f>
        <v>0</v>
      </c>
      <c r="K167" s="47"/>
      <c r="L167" s="94"/>
      <c r="M167" s="47"/>
      <c r="N167" s="47"/>
      <c r="O167" s="44"/>
      <c r="P167" s="48" t="str">
        <f t="shared" si="20"/>
        <v xml:space="preserve"> </v>
      </c>
    </row>
    <row r="168" spans="1:16">
      <c r="A168" s="54" t="str">
        <f>IFERROR(VLOOKUP(Tableau9[[#This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160">
        <f>+Tableau9[[#This Row],[Ateliers]]+Tableau9[[#This Row],[Points]]</f>
        <v>0</v>
      </c>
      <c r="K168" s="47"/>
      <c r="L168" s="94"/>
      <c r="M168" s="47"/>
      <c r="N168" s="47"/>
      <c r="O168" s="44"/>
      <c r="P168" s="48" t="str">
        <f t="shared" si="20"/>
        <v xml:space="preserve"> </v>
      </c>
    </row>
    <row r="169" spans="1:16">
      <c r="A169" s="54" t="str">
        <f>IFERROR(VLOOKUP(Tableau9[[#This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160">
        <f>+Tableau9[[#This Row],[Ateliers]]+Tableau9[[#This Row],[Points]]</f>
        <v>0</v>
      </c>
      <c r="K169" s="47"/>
      <c r="L169" s="94"/>
      <c r="M169" s="47"/>
      <c r="N169" s="47"/>
      <c r="O169" s="44"/>
      <c r="P169" s="48" t="str">
        <f t="shared" si="20"/>
        <v xml:space="preserve"> </v>
      </c>
    </row>
    <row r="170" spans="1:16">
      <c r="A170" s="54" t="str">
        <f>IFERROR(VLOOKUP(Tableau9[[#This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160">
        <f>+Tableau9[[#This Row],[Ateliers]]+Tableau9[[#This Row],[Points]]</f>
        <v>0</v>
      </c>
      <c r="K170" s="47"/>
      <c r="L170" s="94"/>
      <c r="M170" s="47"/>
      <c r="N170" s="47"/>
      <c r="O170" s="44"/>
      <c r="P170" s="48" t="str">
        <f t="shared" si="20"/>
        <v xml:space="preserve"> </v>
      </c>
    </row>
    <row r="171" spans="1:16">
      <c r="A171" s="54" t="str">
        <f>IFERROR(VLOOKUP(Tableau9[[#This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160">
        <f>+Tableau9[[#This Row],[Ateliers]]+Tableau9[[#This Row],[Points]]</f>
        <v>0</v>
      </c>
      <c r="K171" s="47"/>
      <c r="L171" s="94"/>
      <c r="M171" s="47"/>
      <c r="N171" s="47"/>
      <c r="O171" s="44"/>
      <c r="P171" s="48" t="str">
        <f t="shared" si="20"/>
        <v xml:space="preserve"> </v>
      </c>
    </row>
    <row r="172" spans="1:16">
      <c r="A172" s="54" t="str">
        <f>IFERROR(VLOOKUP(Tableau9[[#This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160">
        <f>+Tableau9[[#This Row],[Ateliers]]+Tableau9[[#This Row],[Points]]</f>
        <v>0</v>
      </c>
      <c r="K172" s="47"/>
      <c r="L172" s="94"/>
      <c r="M172" s="47"/>
      <c r="N172" s="47"/>
      <c r="O172" s="44"/>
      <c r="P172" s="48" t="str">
        <f t="shared" si="20"/>
        <v xml:space="preserve"> </v>
      </c>
    </row>
    <row r="173" spans="1:16">
      <c r="A173" s="54" t="str">
        <f>IFERROR(VLOOKUP(Tableau9[[#This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160">
        <f>+Tableau9[[#This Row],[Ateliers]]+Tableau9[[#This Row],[Points]]</f>
        <v>0</v>
      </c>
      <c r="K173" s="47"/>
      <c r="L173" s="94"/>
      <c r="M173" s="47"/>
      <c r="N173" s="47"/>
      <c r="O173" s="44"/>
      <c r="P173" s="48" t="str">
        <f t="shared" si="20"/>
        <v xml:space="preserve"> </v>
      </c>
    </row>
    <row r="174" spans="1:16">
      <c r="A174" s="54" t="str">
        <f>IFERROR(VLOOKUP(Tableau9[[#This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160">
        <f>+Tableau9[[#This Row],[Ateliers]]+Tableau9[[#This Row],[Points]]</f>
        <v>0</v>
      </c>
      <c r="K174" s="47"/>
      <c r="L174" s="94"/>
      <c r="M174" s="47"/>
      <c r="N174" s="47"/>
      <c r="O174" s="44"/>
      <c r="P174" s="48" t="str">
        <f t="shared" si="20"/>
        <v xml:space="preserve"> </v>
      </c>
    </row>
    <row r="175" spans="1:16">
      <c r="A175" s="54" t="str">
        <f>IFERROR(VLOOKUP(Tableau9[[#This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160">
        <f>+Tableau9[[#This Row],[Ateliers]]+Tableau9[[#This Row],[Points]]</f>
        <v>0</v>
      </c>
      <c r="K175" s="47"/>
      <c r="L175" s="94"/>
      <c r="M175" s="47"/>
      <c r="N175" s="47"/>
      <c r="O175" s="44"/>
      <c r="P175" s="48" t="str">
        <f t="shared" si="20"/>
        <v xml:space="preserve"> </v>
      </c>
    </row>
    <row r="176" spans="1:16">
      <c r="A176" s="54" t="str">
        <f>IFERROR(VLOOKUP(Tableau9[[#This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160">
        <f>+Tableau9[[#This Row],[Ateliers]]+Tableau9[[#This Row],[Points]]</f>
        <v>0</v>
      </c>
      <c r="K176" s="47"/>
      <c r="L176" s="94"/>
      <c r="M176" s="47"/>
      <c r="N176" s="47"/>
      <c r="O176" s="44"/>
      <c r="P176" s="48" t="str">
        <f t="shared" si="20"/>
        <v xml:space="preserve"> </v>
      </c>
    </row>
    <row r="177" spans="1:16">
      <c r="A177" s="54" t="str">
        <f>IFERROR(VLOOKUP(Tableau9[[#This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160">
        <f>+Tableau9[[#This Row],[Ateliers]]+Tableau9[[#This Row],[Points]]</f>
        <v>0</v>
      </c>
      <c r="K177" s="47"/>
      <c r="L177" s="94"/>
      <c r="M177" s="47"/>
      <c r="N177" s="47"/>
      <c r="O177" s="44"/>
      <c r="P177" s="48" t="str">
        <f t="shared" si="20"/>
        <v xml:space="preserve"> </v>
      </c>
    </row>
    <row r="178" spans="1:16">
      <c r="A178" s="54" t="str">
        <f>IFERROR(VLOOKUP(Tableau9[[#This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160">
        <f>+Tableau9[[#This Row],[Ateliers]]+Tableau9[[#This Row],[Points]]</f>
        <v>0</v>
      </c>
      <c r="K178" s="47"/>
      <c r="L178" s="94"/>
      <c r="M178" s="47"/>
      <c r="N178" s="47"/>
      <c r="O178" s="44"/>
      <c r="P178" s="48" t="str">
        <f t="shared" si="20"/>
        <v xml:space="preserve"> </v>
      </c>
    </row>
    <row r="179" spans="1:16">
      <c r="A179" s="54" t="str">
        <f>IFERROR(VLOOKUP(Tableau9[[#This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160">
        <f>+Tableau9[[#This Row],[Ateliers]]+Tableau9[[#This Row],[Points]]</f>
        <v>0</v>
      </c>
      <c r="K179" s="47"/>
      <c r="L179" s="94"/>
      <c r="M179" s="47"/>
      <c r="N179" s="47"/>
      <c r="O179" s="44"/>
      <c r="P179" s="48" t="str">
        <f t="shared" si="20"/>
        <v xml:space="preserve"> </v>
      </c>
    </row>
    <row r="180" spans="1:16">
      <c r="A180" s="54" t="str">
        <f>IFERROR(VLOOKUP(Tableau9[[#This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160">
        <f>+Tableau9[[#This Row],[Ateliers]]+Tableau9[[#This Row],[Points]]</f>
        <v>0</v>
      </c>
      <c r="K180" s="47"/>
      <c r="L180" s="94"/>
      <c r="M180" s="47"/>
      <c r="N180" s="47"/>
      <c r="O180" s="44"/>
      <c r="P180" s="48" t="str">
        <f t="shared" si="20"/>
        <v xml:space="preserve"> </v>
      </c>
    </row>
    <row r="181" spans="1:16">
      <c r="A181" s="54" t="str">
        <f>IFERROR(VLOOKUP(Tableau9[[#This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160">
        <f>+Tableau9[[#This Row],[Ateliers]]+Tableau9[[#This Row],[Points]]</f>
        <v>0</v>
      </c>
      <c r="K181" s="47"/>
      <c r="L181" s="94"/>
      <c r="M181" s="47"/>
      <c r="N181" s="47"/>
      <c r="O181" s="44"/>
      <c r="P181" s="48" t="str">
        <f t="shared" si="20"/>
        <v xml:space="preserve"> </v>
      </c>
    </row>
    <row r="182" spans="1:16">
      <c r="A182" s="54" t="str">
        <f>IFERROR(VLOOKUP(Tableau9[[#This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160">
        <f>+Tableau9[[#This Row],[Ateliers]]+Tableau9[[#This Row],[Points]]</f>
        <v>0</v>
      </c>
      <c r="K182" s="47"/>
      <c r="L182" s="94"/>
      <c r="M182" s="47"/>
      <c r="N182" s="47"/>
      <c r="O182" s="44"/>
      <c r="P182" s="48" t="str">
        <f t="shared" si="20"/>
        <v xml:space="preserve"> </v>
      </c>
    </row>
    <row r="183" spans="1:16">
      <c r="A183" s="54" t="str">
        <f>IFERROR(VLOOKUP(Tableau9[[#This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160">
        <f>+Tableau9[[#This Row],[Ateliers]]+Tableau9[[#This Row],[Points]]</f>
        <v>0</v>
      </c>
      <c r="K183" s="47"/>
      <c r="L183" s="94"/>
      <c r="M183" s="47"/>
      <c r="N183" s="47"/>
      <c r="O183" s="44"/>
      <c r="P183" s="48" t="str">
        <f t="shared" si="20"/>
        <v xml:space="preserve"> </v>
      </c>
    </row>
    <row r="184" spans="1:16">
      <c r="A184" s="54" t="str">
        <f>IFERROR(VLOOKUP(Tableau9[[#This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160">
        <f>+Tableau9[[#This Row],[Ateliers]]+Tableau9[[#This Row],[Points]]</f>
        <v>0</v>
      </c>
      <c r="K184" s="47"/>
      <c r="L184" s="94"/>
      <c r="M184" s="47"/>
      <c r="N184" s="47"/>
      <c r="O184" s="44"/>
      <c r="P184" s="48" t="str">
        <f t="shared" si="20"/>
        <v xml:space="preserve"> </v>
      </c>
    </row>
    <row r="185" spans="1:16">
      <c r="A185" s="54" t="str">
        <f>IFERROR(VLOOKUP(Tableau9[[#This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160">
        <f>+Tableau9[[#This Row],[Ateliers]]+Tableau9[[#This Row],[Points]]</f>
        <v>0</v>
      </c>
      <c r="K185" s="47"/>
      <c r="L185" s="94"/>
      <c r="M185" s="47"/>
      <c r="N185" s="47"/>
      <c r="O185" s="44"/>
      <c r="P185" s="48" t="str">
        <f t="shared" si="20"/>
        <v xml:space="preserve"> </v>
      </c>
    </row>
    <row r="186" spans="1:16">
      <c r="A186" s="54" t="str">
        <f>IFERROR(VLOOKUP(Tableau9[[#This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160">
        <f>+Tableau9[[#This Row],[Ateliers]]+Tableau9[[#This Row],[Points]]</f>
        <v>0</v>
      </c>
      <c r="K186" s="47"/>
      <c r="L186" s="94"/>
      <c r="M186" s="47"/>
      <c r="N186" s="47"/>
      <c r="O186" s="44"/>
      <c r="P186" s="48" t="str">
        <f t="shared" si="20"/>
        <v xml:space="preserve"> </v>
      </c>
    </row>
    <row r="187" spans="1:16">
      <c r="A187" s="54" t="str">
        <f>IFERROR(VLOOKUP(Tableau9[[#This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160">
        <f>+Tableau9[[#This Row],[Ateliers]]+Tableau9[[#This Row],[Points]]</f>
        <v>0</v>
      </c>
      <c r="K187" s="47"/>
      <c r="L187" s="94"/>
      <c r="M187" s="47"/>
      <c r="N187" s="47"/>
      <c r="O187" s="44"/>
      <c r="P187" s="48" t="str">
        <f t="shared" si="20"/>
        <v xml:space="preserve"> </v>
      </c>
    </row>
    <row r="188" spans="1:16">
      <c r="A188" s="54" t="str">
        <f>IFERROR(VLOOKUP(Tableau9[[#This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160">
        <f>+Tableau9[[#This Row],[Ateliers]]+Tableau9[[#This Row],[Points]]</f>
        <v>0</v>
      </c>
      <c r="K188" s="47"/>
      <c r="L188" s="94"/>
      <c r="M188" s="47"/>
      <c r="N188" s="47"/>
      <c r="O188" s="44"/>
      <c r="P188" s="48" t="str">
        <f t="shared" si="20"/>
        <v xml:space="preserve"> </v>
      </c>
    </row>
    <row r="189" spans="1:16">
      <c r="A189" s="54" t="str">
        <f>IFERROR(VLOOKUP(Tableau9[[#This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160">
        <f>+Tableau9[[#This Row],[Ateliers]]+Tableau9[[#This Row],[Points]]</f>
        <v>0</v>
      </c>
      <c r="K189" s="47"/>
      <c r="L189" s="94"/>
      <c r="M189" s="47"/>
      <c r="N189" s="47"/>
      <c r="O189" s="44"/>
      <c r="P189" s="48" t="str">
        <f t="shared" si="20"/>
        <v xml:space="preserve"> </v>
      </c>
    </row>
    <row r="190" spans="1:16">
      <c r="A190" s="54" t="str">
        <f>IFERROR(VLOOKUP(Tableau9[[#This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160">
        <f>+Tableau9[[#This Row],[Ateliers]]+Tableau9[[#This Row],[Points]]</f>
        <v>0</v>
      </c>
      <c r="K190" s="47"/>
      <c r="L190" s="94"/>
      <c r="M190" s="47"/>
      <c r="N190" s="47"/>
      <c r="O190" s="44"/>
      <c r="P190" s="48" t="str">
        <f t="shared" si="20"/>
        <v xml:space="preserve"> </v>
      </c>
    </row>
    <row r="191" spans="1:16">
      <c r="A191" s="54" t="str">
        <f>IFERROR(VLOOKUP(Tableau9[[#This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160">
        <f>+Tableau9[[#This Row],[Ateliers]]+Tableau9[[#This Row],[Points]]</f>
        <v>0</v>
      </c>
      <c r="K191" s="47"/>
      <c r="L191" s="94"/>
      <c r="M191" s="47"/>
      <c r="N191" s="47"/>
      <c r="O191" s="44"/>
      <c r="P191" s="48" t="str">
        <f t="shared" si="20"/>
        <v xml:space="preserve"> </v>
      </c>
    </row>
    <row r="192" spans="1:16">
      <c r="A192" s="54" t="str">
        <f>IFERROR(VLOOKUP(Tableau9[[#This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160">
        <f>+Tableau9[[#This Row],[Ateliers]]+Tableau9[[#This Row],[Points]]</f>
        <v>0</v>
      </c>
      <c r="K192" s="47"/>
      <c r="L192" s="94"/>
      <c r="M192" s="47"/>
      <c r="N192" s="47"/>
      <c r="O192" s="44"/>
      <c r="P192" s="48" t="str">
        <f t="shared" si="20"/>
        <v xml:space="preserve"> </v>
      </c>
    </row>
    <row r="193" spans="1:17">
      <c r="A193" s="54" t="str">
        <f>IFERROR(VLOOKUP(Tableau9[[#This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160">
        <f>+Tableau9[[#This Row],[Ateliers]]+Tableau9[[#This Row],[Points]]</f>
        <v>0</v>
      </c>
      <c r="K193" s="47"/>
      <c r="L193" s="94"/>
      <c r="M193" s="47"/>
      <c r="N193" s="47"/>
      <c r="O193" s="44"/>
      <c r="P193" s="48" t="str">
        <f t="shared" si="20"/>
        <v xml:space="preserve"> </v>
      </c>
    </row>
    <row r="194" spans="1:17">
      <c r="A194" s="54" t="str">
        <f>IFERROR(VLOOKUP(Tableau9[[#This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160">
        <f>+Tableau9[[#This Row],[Ateliers]]+Tableau9[[#This Row],[Points]]</f>
        <v>0</v>
      </c>
      <c r="K194" s="47"/>
      <c r="L194" s="94"/>
      <c r="M194" s="47"/>
      <c r="N194" s="47"/>
      <c r="O194" s="44"/>
      <c r="P194" s="48" t="str">
        <f t="shared" si="20"/>
        <v xml:space="preserve"> </v>
      </c>
    </row>
    <row r="195" spans="1:17">
      <c r="A195" s="54" t="str">
        <f>IFERROR(VLOOKUP(Tableau9[[#This Row],[Nom Prénom]],Tableau[[Nom Prénom]:[Age]],4,FALSE)," ")</f>
        <v xml:space="preserve"> </v>
      </c>
      <c r="B195" s="71"/>
      <c r="C195" s="72"/>
      <c r="D195" s="73" t="str">
        <f>IFERROR(VLOOKUP(B195,Tableau[[Nom Prénom]:[Age]],3,FALSE)," ")</f>
        <v xml:space="preserve"> </v>
      </c>
      <c r="E195" s="74"/>
      <c r="F195" s="56" t="str">
        <f>IFERROR(VLOOKUP(B195,Tableau[[Nom Prénom]:[Age]],5,FALSE)," ")</f>
        <v xml:space="preserve"> </v>
      </c>
      <c r="G195" s="75"/>
      <c r="H195" s="76"/>
      <c r="I195" s="76"/>
      <c r="J195" s="160">
        <f>+Tableau9[[#This Row],[Ateliers]]+Tableau9[[#This Row],[Points]]</f>
        <v>0</v>
      </c>
      <c r="K195" s="47"/>
      <c r="L195" s="94"/>
      <c r="M195" s="47"/>
      <c r="N195" s="47"/>
      <c r="O195" s="44"/>
      <c r="P195" s="48" t="str">
        <f t="shared" si="20"/>
        <v xml:space="preserve"> </v>
      </c>
    </row>
    <row r="196" spans="1:17">
      <c r="A196" s="54" t="str">
        <f>IFERROR(VLOOKUP(Tableau9[[#This Row],[Nom Prénom]],Tableau[[Nom Prénom]:[Age]],4,FALSE)," ")</f>
        <v xml:space="preserve"> </v>
      </c>
      <c r="B196" s="142"/>
      <c r="C196" s="143"/>
      <c r="D196" s="151"/>
      <c r="E196" s="164"/>
      <c r="F196" s="144"/>
      <c r="G196" s="165"/>
      <c r="H196" s="166">
        <f>SUBTOTAL(109,Tableau39[Points])</f>
        <v>0</v>
      </c>
      <c r="I196" s="166"/>
      <c r="J196" s="167"/>
      <c r="K196" s="169"/>
      <c r="L196" s="168"/>
      <c r="M196" s="169"/>
      <c r="N196" s="169"/>
      <c r="O196" s="170"/>
      <c r="P196" s="171"/>
      <c r="Q196" s="2">
        <f>SUBTOTAL(109,Tableau39[Clt 18T])</f>
        <v>33</v>
      </c>
    </row>
  </sheetData>
  <sheetProtection selectLockedCells="1" sort="0" autoFilter="0"/>
  <protectedRanges>
    <protectedRange sqref="K1:P1048576" name="Classement"/>
  </protectedRanges>
  <conditionalFormatting sqref="B2:B7 B9 B12 B67:B195">
    <cfRule type="expression" dxfId="71" priority="62">
      <formula>C2="F"</formula>
    </cfRule>
  </conditionalFormatting>
  <conditionalFormatting sqref="C1:C195">
    <cfRule type="cellIs" dxfId="70" priority="67" operator="equal">
      <formula>"F"</formula>
    </cfRule>
  </conditionalFormatting>
  <conditionalFormatting sqref="C197:C1048576">
    <cfRule type="cellIs" dxfId="69" priority="68" operator="equal">
      <formula>"F"</formula>
    </cfRule>
  </conditionalFormatting>
  <conditionalFormatting sqref="J1:J195 J197:J1048576">
    <cfRule type="cellIs" dxfId="68" priority="63" operator="equal">
      <formula>"18 T"</formula>
    </cfRule>
    <cfRule type="cellIs" dxfId="67" priority="64" operator="equal">
      <formula>"9 TD"</formula>
    </cfRule>
    <cfRule type="cellIs" dxfId="66" priority="65" operator="equal">
      <formula>"9 TE"</formula>
    </cfRule>
  </conditionalFormatting>
  <conditionalFormatting sqref="L1:P195 L197:P1048576">
    <cfRule type="cellIs" dxfId="65" priority="66" operator="lessThan">
      <formula>1</formula>
    </cfRule>
  </conditionalFormatting>
  <conditionalFormatting sqref="B8">
    <cfRule type="expression" dxfId="64" priority="61">
      <formula>C8="F"</formula>
    </cfRule>
  </conditionalFormatting>
  <conditionalFormatting sqref="B10">
    <cfRule type="expression" dxfId="63" priority="60">
      <formula>C10="F"</formula>
    </cfRule>
  </conditionalFormatting>
  <conditionalFormatting sqref="B11">
    <cfRule type="expression" dxfId="62" priority="59">
      <formula>C11="F"</formula>
    </cfRule>
  </conditionalFormatting>
  <conditionalFormatting sqref="B13">
    <cfRule type="expression" dxfId="61" priority="58">
      <formula>C13="F"</formula>
    </cfRule>
  </conditionalFormatting>
  <conditionalFormatting sqref="B14">
    <cfRule type="expression" dxfId="60" priority="57">
      <formula>C14="F"</formula>
    </cfRule>
  </conditionalFormatting>
  <conditionalFormatting sqref="B15">
    <cfRule type="expression" dxfId="59" priority="56">
      <formula>C15="F"</formula>
    </cfRule>
  </conditionalFormatting>
  <conditionalFormatting sqref="B16">
    <cfRule type="expression" dxfId="58" priority="55">
      <formula>C16="F"</formula>
    </cfRule>
  </conditionalFormatting>
  <conditionalFormatting sqref="B17">
    <cfRule type="expression" dxfId="57" priority="54">
      <formula>C17="F"</formula>
    </cfRule>
  </conditionalFormatting>
  <conditionalFormatting sqref="B18">
    <cfRule type="expression" dxfId="56" priority="53">
      <formula>C18="F"</formula>
    </cfRule>
  </conditionalFormatting>
  <conditionalFormatting sqref="B19">
    <cfRule type="expression" dxfId="55" priority="52">
      <formula>C19="F"</formula>
    </cfRule>
  </conditionalFormatting>
  <conditionalFormatting sqref="B20">
    <cfRule type="expression" dxfId="54" priority="51">
      <formula>C20="F"</formula>
    </cfRule>
  </conditionalFormatting>
  <conditionalFormatting sqref="B21">
    <cfRule type="expression" dxfId="53" priority="50">
      <formula>C21="F"</formula>
    </cfRule>
  </conditionalFormatting>
  <conditionalFormatting sqref="B22">
    <cfRule type="expression" dxfId="52" priority="49">
      <formula>C22="F"</formula>
    </cfRule>
  </conditionalFormatting>
  <conditionalFormatting sqref="B23">
    <cfRule type="expression" dxfId="51" priority="48">
      <formula>C23="F"</formula>
    </cfRule>
  </conditionalFormatting>
  <conditionalFormatting sqref="B24">
    <cfRule type="expression" dxfId="50" priority="47">
      <formula>C24="F"</formula>
    </cfRule>
  </conditionalFormatting>
  <conditionalFormatting sqref="B25">
    <cfRule type="expression" dxfId="49" priority="46">
      <formula>C25="F"</formula>
    </cfRule>
  </conditionalFormatting>
  <conditionalFormatting sqref="B26">
    <cfRule type="expression" dxfId="48" priority="45">
      <formula>C26="F"</formula>
    </cfRule>
  </conditionalFormatting>
  <conditionalFormatting sqref="B27">
    <cfRule type="expression" dxfId="47" priority="44">
      <formula>C27="F"</formula>
    </cfRule>
  </conditionalFormatting>
  <conditionalFormatting sqref="B28">
    <cfRule type="expression" dxfId="46" priority="43">
      <formula>C28="F"</formula>
    </cfRule>
  </conditionalFormatting>
  <conditionalFormatting sqref="B29">
    <cfRule type="expression" dxfId="45" priority="42">
      <formula>C29="F"</formula>
    </cfRule>
  </conditionalFormatting>
  <conditionalFormatting sqref="B30">
    <cfRule type="expression" dxfId="44" priority="41">
      <formula>C30="F"</formula>
    </cfRule>
  </conditionalFormatting>
  <conditionalFormatting sqref="B31">
    <cfRule type="expression" dxfId="43" priority="40">
      <formula>C31="F"</formula>
    </cfRule>
  </conditionalFormatting>
  <conditionalFormatting sqref="B32">
    <cfRule type="expression" dxfId="42" priority="39">
      <formula>C32="F"</formula>
    </cfRule>
  </conditionalFormatting>
  <conditionalFormatting sqref="B33">
    <cfRule type="expression" dxfId="41" priority="38">
      <formula>C33="F"</formula>
    </cfRule>
  </conditionalFormatting>
  <conditionalFormatting sqref="B34">
    <cfRule type="expression" dxfId="40" priority="37">
      <formula>C34="F"</formula>
    </cfRule>
  </conditionalFormatting>
  <conditionalFormatting sqref="B35">
    <cfRule type="expression" dxfId="39" priority="36">
      <formula>C35="F"</formula>
    </cfRule>
  </conditionalFormatting>
  <conditionalFormatting sqref="B36">
    <cfRule type="expression" dxfId="38" priority="35">
      <formula>C36="F"</formula>
    </cfRule>
  </conditionalFormatting>
  <conditionalFormatting sqref="B37">
    <cfRule type="expression" dxfId="37" priority="34">
      <formula>C37="F"</formula>
    </cfRule>
  </conditionalFormatting>
  <conditionalFormatting sqref="B38">
    <cfRule type="expression" dxfId="36" priority="33">
      <formula>C38="F"</formula>
    </cfRule>
  </conditionalFormatting>
  <conditionalFormatting sqref="B39">
    <cfRule type="expression" dxfId="35" priority="32">
      <formula>C39="F"</formula>
    </cfRule>
  </conditionalFormatting>
  <conditionalFormatting sqref="B40">
    <cfRule type="expression" dxfId="34" priority="31">
      <formula>C40="F"</formula>
    </cfRule>
  </conditionalFormatting>
  <conditionalFormatting sqref="B41">
    <cfRule type="expression" dxfId="33" priority="30">
      <formula>C41="F"</formula>
    </cfRule>
  </conditionalFormatting>
  <conditionalFormatting sqref="B42">
    <cfRule type="expression" dxfId="32" priority="29">
      <formula>C42="F"</formula>
    </cfRule>
  </conditionalFormatting>
  <conditionalFormatting sqref="B43">
    <cfRule type="expression" dxfId="31" priority="28">
      <formula>C43="F"</formula>
    </cfRule>
  </conditionalFormatting>
  <conditionalFormatting sqref="B44">
    <cfRule type="expression" dxfId="30" priority="27">
      <formula>C44="F"</formula>
    </cfRule>
  </conditionalFormatting>
  <conditionalFormatting sqref="B45">
    <cfRule type="expression" dxfId="29" priority="26">
      <formula>C45="F"</formula>
    </cfRule>
  </conditionalFormatting>
  <conditionalFormatting sqref="B46">
    <cfRule type="expression" dxfId="28" priority="24">
      <formula>C46="F"</formula>
    </cfRule>
  </conditionalFormatting>
  <conditionalFormatting sqref="B47">
    <cfRule type="expression" dxfId="27" priority="23">
      <formula>C47="F"</formula>
    </cfRule>
  </conditionalFormatting>
  <conditionalFormatting sqref="B48">
    <cfRule type="expression" dxfId="26" priority="22">
      <formula>C48="F"</formula>
    </cfRule>
  </conditionalFormatting>
  <conditionalFormatting sqref="B51">
    <cfRule type="expression" dxfId="25" priority="19">
      <formula>C51="F"</formula>
    </cfRule>
  </conditionalFormatting>
  <conditionalFormatting sqref="B52">
    <cfRule type="expression" dxfId="24" priority="17">
      <formula>C52="F"</formula>
    </cfRule>
  </conditionalFormatting>
  <conditionalFormatting sqref="B53">
    <cfRule type="expression" dxfId="23" priority="16">
      <formula>C53="F"</formula>
    </cfRule>
  </conditionalFormatting>
  <conditionalFormatting sqref="B54">
    <cfRule type="expression" dxfId="22" priority="15">
      <formula>C54="F"</formula>
    </cfRule>
  </conditionalFormatting>
  <conditionalFormatting sqref="B55">
    <cfRule type="expression" dxfId="21" priority="14">
      <formula>C55="F"</formula>
    </cfRule>
  </conditionalFormatting>
  <conditionalFormatting sqref="B56">
    <cfRule type="expression" dxfId="20" priority="13">
      <formula>C56="F"</formula>
    </cfRule>
  </conditionalFormatting>
  <conditionalFormatting sqref="B57">
    <cfRule type="expression" dxfId="19" priority="12">
      <formula>C57="F"</formula>
    </cfRule>
  </conditionalFormatting>
  <conditionalFormatting sqref="B58">
    <cfRule type="expression" dxfId="18" priority="11">
      <formula>C58="F"</formula>
    </cfRule>
  </conditionalFormatting>
  <conditionalFormatting sqref="B59">
    <cfRule type="expression" dxfId="17" priority="10">
      <formula>C59="F"</formula>
    </cfRule>
  </conditionalFormatting>
  <conditionalFormatting sqref="B60">
    <cfRule type="expression" dxfId="16" priority="9">
      <formula>C60="F"</formula>
    </cfRule>
  </conditionalFormatting>
  <conditionalFormatting sqref="B61">
    <cfRule type="expression" dxfId="15" priority="8">
      <formula>C61="F"</formula>
    </cfRule>
  </conditionalFormatting>
  <conditionalFormatting sqref="B49">
    <cfRule type="expression" dxfId="14" priority="7">
      <formula>C49="F"</formula>
    </cfRule>
  </conditionalFormatting>
  <conditionalFormatting sqref="B62">
    <cfRule type="expression" dxfId="13" priority="6">
      <formula>C62="F"</formula>
    </cfRule>
  </conditionalFormatting>
  <conditionalFormatting sqref="B63">
    <cfRule type="expression" dxfId="12" priority="5">
      <formula>C63="F"</formula>
    </cfRule>
  </conditionalFormatting>
  <conditionalFormatting sqref="B64">
    <cfRule type="expression" dxfId="11" priority="4">
      <formula>C64="F"</formula>
    </cfRule>
  </conditionalFormatting>
  <conditionalFormatting sqref="B65">
    <cfRule type="expression" dxfId="10" priority="3">
      <formula>C65="F"</formula>
    </cfRule>
  </conditionalFormatting>
  <conditionalFormatting sqref="B66">
    <cfRule type="expression" dxfId="9" priority="2">
      <formula>C66="F"</formula>
    </cfRule>
  </conditionalFormatting>
  <conditionalFormatting sqref="B50">
    <cfRule type="expression" dxfId="8" priority="1">
      <formula>C50="F"</formula>
    </cfRule>
  </conditionalFormatting>
  <dataValidations count="4">
    <dataValidation type="list" allowBlank="1" showInputMessage="1" showErrorMessage="1" sqref="J197:J1048576 J1">
      <formula1>$R$2:$R$4</formula1>
    </dataValidation>
    <dataValidation type="list" allowBlank="1" showInputMessage="1" showErrorMessage="1" sqref="E2:E195">
      <formula1>$U$2:$U$7</formula1>
    </dataValidation>
    <dataValidation type="list" allowBlank="1" showInputMessage="1" showErrorMessage="1" sqref="B10:B11">
      <formula1>$B$2:$B$215</formula1>
    </dataValidation>
    <dataValidation type="list" allowBlank="1" showInputMessage="1" showErrorMessage="1" sqref="B13:B66">
      <formula1>$B$2:$B$215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joueur'!$B$2:$B$186</xm:f>
          </x14:formula1>
          <xm:sqref>B5:B7 B9 B12 B67:B195</xm:sqref>
        </x14:dataValidation>
        <x14:dataValidation type="list" allowBlank="1" showInputMessage="1" showErrorMessage="1">
          <x14:formula1>
            <xm:f>'Liste joueur'!$B$2:$B$246</xm:f>
          </x14:formula1>
          <xm:sqref>B8</xm:sqref>
        </x14:dataValidation>
        <x14:dataValidation type="list" allowBlank="1" showInputMessage="1" showErrorMessage="1">
          <x14:formula1>
            <xm:f>'Liste joueur'!$B:$B</xm:f>
          </x14:formula1>
          <xm:sqref>B2:B4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>
      <pane ySplit="1" topLeftCell="A2" activePane="bottomLeft" state="frozen"/>
      <selection pane="bottomLeft" activeCell="Z3" sqref="Z3"/>
    </sheetView>
  </sheetViews>
  <sheetFormatPr baseColWidth="10" defaultRowHeight="15"/>
  <cols>
    <col min="1" max="1" width="4.28515625" style="4" customWidth="1"/>
    <col min="2" max="2" width="28.140625" style="6" customWidth="1"/>
    <col min="3" max="3" width="11.5703125" customWidth="1"/>
    <col min="4" max="4" width="10.5703125" customWidth="1"/>
    <col min="5" max="5" width="5.42578125" customWidth="1"/>
    <col min="6" max="6" width="5.85546875" customWidth="1"/>
    <col min="7" max="9" width="7.85546875" customWidth="1"/>
    <col min="10" max="10" width="7.85546875" style="135" customWidth="1"/>
    <col min="11" max="18" width="7.85546875" customWidth="1"/>
    <col min="19" max="19" width="8.28515625" customWidth="1"/>
    <col min="20" max="20" width="11.5703125" customWidth="1"/>
    <col min="21" max="21" width="8.42578125" hidden="1" customWidth="1"/>
    <col min="22" max="22" width="7.140625" customWidth="1"/>
    <col min="23" max="23" width="7.140625" hidden="1" customWidth="1"/>
    <col min="24" max="24" width="7.140625" customWidth="1"/>
    <col min="25" max="25" width="7.140625" hidden="1" customWidth="1"/>
    <col min="26" max="26" width="7.140625" customWidth="1"/>
    <col min="27" max="27" width="7.140625" hidden="1" customWidth="1"/>
    <col min="28" max="28" width="7.140625" customWidth="1"/>
    <col min="29" max="29" width="7.140625" hidden="1" customWidth="1"/>
    <col min="30" max="30" width="7.140625" customWidth="1"/>
  </cols>
  <sheetData>
    <row r="1" spans="1:34" ht="15.75" thickBot="1">
      <c r="G1" s="255" t="s">
        <v>152</v>
      </c>
      <c r="H1" s="255"/>
      <c r="I1" s="255"/>
      <c r="J1" s="256" t="s">
        <v>151</v>
      </c>
      <c r="K1" s="256"/>
      <c r="L1" s="256"/>
      <c r="M1" s="257" t="s">
        <v>176</v>
      </c>
      <c r="N1" s="257"/>
      <c r="O1" s="257"/>
      <c r="P1" s="258" t="s">
        <v>63</v>
      </c>
      <c r="Q1" s="258"/>
      <c r="R1" s="258"/>
      <c r="AE1" s="147"/>
      <c r="AF1" s="148"/>
      <c r="AG1" s="149"/>
      <c r="AH1" s="150"/>
    </row>
    <row r="2" spans="1:34" s="8" customFormat="1" ht="49.5" customHeight="1">
      <c r="A2" s="7"/>
      <c r="B2" s="95" t="s">
        <v>137</v>
      </c>
      <c r="C2" s="5" t="s">
        <v>0</v>
      </c>
      <c r="D2" s="5" t="s">
        <v>21</v>
      </c>
      <c r="E2" s="5" t="s">
        <v>68</v>
      </c>
      <c r="F2" s="5" t="s">
        <v>2</v>
      </c>
      <c r="G2" s="96" t="s">
        <v>147</v>
      </c>
      <c r="H2" s="96" t="s">
        <v>143</v>
      </c>
      <c r="I2" s="96" t="s">
        <v>144</v>
      </c>
      <c r="J2" s="97" t="s">
        <v>148</v>
      </c>
      <c r="K2" s="98" t="s">
        <v>61</v>
      </c>
      <c r="L2" s="97" t="s">
        <v>145</v>
      </c>
      <c r="M2" s="99" t="s">
        <v>149</v>
      </c>
      <c r="N2" s="99" t="s">
        <v>64</v>
      </c>
      <c r="O2" s="99" t="s">
        <v>146</v>
      </c>
      <c r="P2" s="100" t="s">
        <v>150</v>
      </c>
      <c r="Q2" s="100" t="s">
        <v>65</v>
      </c>
      <c r="R2" s="100" t="s">
        <v>59</v>
      </c>
      <c r="S2" s="101" t="s">
        <v>22</v>
      </c>
      <c r="T2" s="102" t="s">
        <v>157</v>
      </c>
      <c r="U2" s="8" t="s">
        <v>8</v>
      </c>
      <c r="V2" s="103" t="s">
        <v>158</v>
      </c>
      <c r="W2" s="104" t="s">
        <v>6</v>
      </c>
      <c r="X2" s="105" t="s">
        <v>159</v>
      </c>
      <c r="Y2" s="103" t="s">
        <v>14</v>
      </c>
      <c r="Z2" s="106" t="s">
        <v>162</v>
      </c>
      <c r="AA2" s="103" t="s">
        <v>16</v>
      </c>
      <c r="AB2" s="107" t="s">
        <v>160</v>
      </c>
      <c r="AC2" s="103" t="s">
        <v>15</v>
      </c>
      <c r="AD2" s="108" t="s">
        <v>161</v>
      </c>
      <c r="AE2" s="96" t="s">
        <v>144</v>
      </c>
      <c r="AF2" s="97" t="s">
        <v>145</v>
      </c>
      <c r="AG2" s="99" t="s">
        <v>146</v>
      </c>
      <c r="AH2" s="100" t="s">
        <v>59</v>
      </c>
    </row>
    <row r="3" spans="1:34" ht="19.5" customHeight="1">
      <c r="A3" s="4">
        <v>1</v>
      </c>
      <c r="B3" s="14" t="str">
        <f>'Liste joueur'!B43</f>
        <v>CHEVALIER Thomas</v>
      </c>
      <c r="C3" s="109" t="str">
        <f>IFERROR(VLOOKUP(Tableau46[[#This Row],[Nom Prénom]],Tableau[[Nom Prénom]:[Age]],3,FALSE)," ")</f>
        <v>St Sylvain</v>
      </c>
      <c r="D3" s="109">
        <f>IFERROR(VLOOKUP(B3,Tableau[[Nom Prénom]:[Age]],4,FALSE)," ")</f>
        <v>47609344</v>
      </c>
      <c r="E3" s="109" t="str">
        <f>IFERROR(VLOOKUP(B3,Tableau[[Nom Prénom]:[Age]],2,FALSE)," ")</f>
        <v>G</v>
      </c>
      <c r="F3" s="32" t="str">
        <f>IFERROR(VLOOKUP(B3,Tableau[[Nom Prénom]:[Age]],5,FALSE)," ")</f>
        <v>U12</v>
      </c>
      <c r="G3" s="110" t="str">
        <f>IFERROR(VLOOKUP(Tableau46[[#This Row],[Nom Prénom]],#REF!,7,FALSE)," ")</f>
        <v xml:space="preserve"> </v>
      </c>
      <c r="H3" s="110" t="str">
        <f>IFERROR(VLOOKUP(B3,#REF!,3,FALSE)," ")</f>
        <v xml:space="preserve"> </v>
      </c>
      <c r="I3" s="111">
        <f>IFERROR(VLOOKUP(Tableau46[[#This Row],[Nom Prénom]],#REF!,6,FALSE),0)</f>
        <v>0</v>
      </c>
      <c r="J3" s="112" t="str">
        <f>IFERROR(VLOOKUP(B3,#REF!,7,FALSE)," ")</f>
        <v xml:space="preserve"> </v>
      </c>
      <c r="K3" s="112" t="str">
        <f>IFERROR(VLOOKUP(B3,#REF!,3,FALSE)," ")</f>
        <v xml:space="preserve"> </v>
      </c>
      <c r="L3" s="112">
        <f>IFERROR(VLOOKUP(B3,#REF!,6,FALSE),0)</f>
        <v>0</v>
      </c>
      <c r="M3" s="113" t="str">
        <f>IFERROR(VLOOKUP(B3,Tableau3[[#All],[Nom Prénom]:[Catégorie]],8,FALSE)," ")</f>
        <v xml:space="preserve"> </v>
      </c>
      <c r="N3" s="113" t="str">
        <f>IFERROR(VLOOKUP(B3,Tableau3[[#All],[Nom Prénom]:[Catégorie]],4,FALSE)," ")</f>
        <v xml:space="preserve"> </v>
      </c>
      <c r="O3" s="113">
        <f>IFERROR(VLOOKUP(B3,Tableau3[[#All],[Nom Prénom]:[Catégorie]],7,FALSE),0)</f>
        <v>0</v>
      </c>
      <c r="P3" s="114" t="str">
        <f>IFERROR(VLOOKUP(B3,#REF!,8,FALSE)," ")</f>
        <v xml:space="preserve"> </v>
      </c>
      <c r="Q3" s="114" t="str">
        <f>IFERROR(VLOOKUP(B3,#REF!,4,FALSE)," ")</f>
        <v xml:space="preserve"> </v>
      </c>
      <c r="R3" s="114">
        <f>IFERROR(VLOOKUP(B3,#REF!,7,FALSE),0)</f>
        <v>0</v>
      </c>
      <c r="S3" s="115">
        <f t="shared" ref="S3:S34" si="0">LARGE(AE3:AH3,1)+LARGE(AE3:AH3,2)+LARGE(AE3:AH3,3)</f>
        <v>0</v>
      </c>
      <c r="T3" s="116">
        <f>RANK(S3,Tableau46[TOTAL])</f>
        <v>43</v>
      </c>
      <c r="U3" s="117" t="str">
        <f t="shared" ref="U3:U34" si="1">IF(IF(F3="U10",1,0)=1,S3," ")</f>
        <v xml:space="preserve"> </v>
      </c>
      <c r="V3" s="118">
        <f>IFERROR((RANK(IF(IF(F3="U10",1,0)=1,U3," "),Tableau46[U10],0)),0)</f>
        <v>0</v>
      </c>
      <c r="W3" s="119">
        <f t="shared" ref="W3:W34" si="2">IF(IF(F3="U12",1,0)=1,S3," ")</f>
        <v>0</v>
      </c>
      <c r="X3" s="120">
        <f>IFERROR((RANK(IF(IF(F3="U12",1,0)=1,W3," "),Tableau46[U12],0)),0)</f>
        <v>8</v>
      </c>
      <c r="Y3" s="119" t="str">
        <f t="shared" ref="Y3:Y34" si="3">IF(IF(F3="U14",1,0)=1,S3," ")</f>
        <v xml:space="preserve"> </v>
      </c>
      <c r="Z3" s="121">
        <f>IFERROR((RANK(IF(IF(F3="U14",1,0)=1,Y3," "),Tableau46[U14],0)),0)</f>
        <v>0</v>
      </c>
      <c r="AA3" s="119" t="str">
        <f t="shared" ref="AA3:AA34" si="4">IF(IF(F3="U16",1,0)=1,S3," ")</f>
        <v xml:space="preserve"> </v>
      </c>
      <c r="AB3" s="122">
        <f>IFERROR((RANK(IF(IF(F3="U16",1,0)=1,AA3," "),Tableau46[U16],0)),0)</f>
        <v>0</v>
      </c>
      <c r="AC3" s="119" t="str">
        <f t="shared" ref="AC3:AC34" si="5">IF(IF(F3="U18",1,0)=1,S3," ")</f>
        <v xml:space="preserve"> </v>
      </c>
      <c r="AD3" s="123">
        <f>IFERROR((RANK(IF(IF(F3="U18",1,0)=1,AC3," "),Tableau46[U18],0)),0)</f>
        <v>0</v>
      </c>
      <c r="AE3" s="111">
        <f>Tableau46[[#This Row],[Points   1]]</f>
        <v>0</v>
      </c>
      <c r="AF3" s="112">
        <f>Tableau46[[#This Row],[Points    2]]</f>
        <v>0</v>
      </c>
      <c r="AG3" s="113">
        <f>Tableau46[[#This Row],[Points    3]]</f>
        <v>0</v>
      </c>
      <c r="AH3" s="114">
        <f>Tableau46[[#This Row],[Points4]]</f>
        <v>0</v>
      </c>
    </row>
    <row r="4" spans="1:34">
      <c r="A4" s="4">
        <v>2</v>
      </c>
      <c r="B4" s="14" t="str">
        <f>'Liste joueur'!B75</f>
        <v>DOUSSET Colombe</v>
      </c>
      <c r="C4" s="109" t="str">
        <f>IFERROR(VLOOKUP(Tableau46[[#This Row],[Nom Prénom]],Tableau[[Nom Prénom]:[Age]],3,FALSE)," ")</f>
        <v>Cholet</v>
      </c>
      <c r="D4" s="109">
        <f>IFERROR(VLOOKUP(B4,Tableau[[Nom Prénom]:[Age]],4,FALSE)," ")</f>
        <v>529854311</v>
      </c>
      <c r="E4" s="109" t="str">
        <f>IFERROR(VLOOKUP(B4,Tableau[[Nom Prénom]:[Age]],2,FALSE)," ")</f>
        <v>F</v>
      </c>
      <c r="F4" s="32" t="str">
        <f>IFERROR(VLOOKUP(B4,Tableau[[Nom Prénom]:[Age]],5,FALSE)," ")</f>
        <v>U12</v>
      </c>
      <c r="G4" s="110" t="str">
        <f>IFERROR(VLOOKUP(Tableau46[[#This Row],[Nom Prénom]],#REF!,7,FALSE)," ")</f>
        <v xml:space="preserve"> </v>
      </c>
      <c r="H4" s="110" t="str">
        <f>IFERROR(VLOOKUP(B4,#REF!,3,FALSE)," ")</f>
        <v xml:space="preserve"> </v>
      </c>
      <c r="I4" s="111">
        <f>IFERROR(VLOOKUP(Tableau46[[#This Row],[Nom Prénom]],#REF!,6,FALSE),0)</f>
        <v>0</v>
      </c>
      <c r="J4" s="112" t="str">
        <f>IFERROR(VLOOKUP(B4,#REF!,7,FALSE)," ")</f>
        <v xml:space="preserve"> </v>
      </c>
      <c r="K4" s="112" t="str">
        <f>IFERROR(VLOOKUP(B4,#REF!,3,FALSE)," ")</f>
        <v xml:space="preserve"> </v>
      </c>
      <c r="L4" s="112">
        <f>IFERROR(VLOOKUP(B4,#REF!,6,FALSE),0)</f>
        <v>0</v>
      </c>
      <c r="M4" s="113" t="str">
        <f>IFERROR(VLOOKUP(B4,Tableau3[[#All],[Nom Prénom]:[Catégorie]],8,FALSE)," ")</f>
        <v xml:space="preserve"> </v>
      </c>
      <c r="N4" s="113" t="str">
        <f>IFERROR(VLOOKUP(B4,Tableau3[[#All],[Nom Prénom]:[Catégorie]],4,FALSE)," ")</f>
        <v xml:space="preserve"> </v>
      </c>
      <c r="O4" s="113">
        <f>IFERROR(VLOOKUP(B4,Tableau3[[#All],[Nom Prénom]:[Catégorie]],7,FALSE),0)</f>
        <v>0</v>
      </c>
      <c r="P4" s="114" t="str">
        <f>IFERROR(VLOOKUP(B4,#REF!,8,FALSE)," ")</f>
        <v xml:space="preserve"> </v>
      </c>
      <c r="Q4" s="114" t="str">
        <f>IFERROR(VLOOKUP(B4,#REF!,4,FALSE)," ")</f>
        <v xml:space="preserve"> </v>
      </c>
      <c r="R4" s="114">
        <f>IFERROR(VLOOKUP(B4,#REF!,7,FALSE),0)</f>
        <v>0</v>
      </c>
      <c r="S4" s="115">
        <f t="shared" si="0"/>
        <v>0</v>
      </c>
      <c r="T4" s="116">
        <f>RANK(S4,Tableau46[TOTAL])</f>
        <v>43</v>
      </c>
      <c r="U4" s="117" t="str">
        <f t="shared" si="1"/>
        <v xml:space="preserve"> </v>
      </c>
      <c r="V4" s="118">
        <f>IFERROR((RANK(IF(IF(F4="U10",1,0)=1,U4," "),Tableau46[U10],0)),0)</f>
        <v>0</v>
      </c>
      <c r="W4" s="119">
        <f t="shared" si="2"/>
        <v>0</v>
      </c>
      <c r="X4" s="120">
        <f>IFERROR((RANK(IF(IF(F4="U12",1,0)=1,W4," "),Tableau46[U12],0)),0)</f>
        <v>8</v>
      </c>
      <c r="Y4" s="119" t="str">
        <f t="shared" si="3"/>
        <v xml:space="preserve"> </v>
      </c>
      <c r="Z4" s="121">
        <f>IFERROR((RANK(IF(IF(F4="U14",1,0)=1,Y4," "),Tableau46[U14],0)),0)</f>
        <v>0</v>
      </c>
      <c r="AA4" s="119" t="str">
        <f t="shared" si="4"/>
        <v xml:space="preserve"> </v>
      </c>
      <c r="AB4" s="122">
        <f>IFERROR((RANK(IF(IF(F4="U16",1,0)=1,AA4," "),Tableau46[U16],0)),0)</f>
        <v>0</v>
      </c>
      <c r="AC4" s="119" t="str">
        <f t="shared" si="5"/>
        <v xml:space="preserve"> </v>
      </c>
      <c r="AD4" s="123">
        <f>IFERROR((RANK(IF(IF(F4="U18",1,0)=1,AC4," "),Tableau46[U18],0)),0)</f>
        <v>0</v>
      </c>
      <c r="AE4" s="111">
        <f>Tableau46[[#This Row],[Points   1]]</f>
        <v>0</v>
      </c>
      <c r="AF4" s="112">
        <f>Tableau46[[#This Row],[Points    2]]</f>
        <v>0</v>
      </c>
      <c r="AG4" s="113">
        <f>Tableau46[[#This Row],[Points    3]]</f>
        <v>0</v>
      </c>
      <c r="AH4" s="114">
        <f>Tableau46[[#This Row],[Points4]]</f>
        <v>0</v>
      </c>
    </row>
    <row r="5" spans="1:34" hidden="1">
      <c r="A5" s="4">
        <v>3</v>
      </c>
      <c r="B5" s="14" t="str">
        <f>'Liste joueur'!B114</f>
        <v>HUSSON Louis</v>
      </c>
      <c r="C5" s="109" t="str">
        <f>IFERROR(VLOOKUP(Tableau46[[#This Row],[Nom Prénom]],Tableau[[Nom Prénom]:[Age]],3,FALSE)," ")</f>
        <v>Angers</v>
      </c>
      <c r="D5" s="109">
        <f>IFERROR(VLOOKUP(B5,Tableau[[Nom Prénom]:[Age]],4,FALSE)," ")</f>
        <v>530595349</v>
      </c>
      <c r="E5" s="109" t="str">
        <f>IFERROR(VLOOKUP(B5,Tableau[[Nom Prénom]:[Age]],2,FALSE)," ")</f>
        <v>G</v>
      </c>
      <c r="F5" s="32" t="str">
        <f>IFERROR(VLOOKUP(B5,Tableau[[Nom Prénom]:[Age]],5,FALSE)," ")</f>
        <v>U10</v>
      </c>
      <c r="G5" s="110" t="str">
        <f>IFERROR(VLOOKUP(Tableau46[[#This Row],[Nom Prénom]],#REF!,7,FALSE)," ")</f>
        <v xml:space="preserve"> </v>
      </c>
      <c r="H5" s="110" t="str">
        <f>IFERROR(VLOOKUP(B5,#REF!,3,FALSE)," ")</f>
        <v xml:space="preserve"> </v>
      </c>
      <c r="I5" s="111">
        <f>IFERROR(VLOOKUP(Tableau46[[#This Row],[Nom Prénom]],#REF!,6,FALSE),0)</f>
        <v>0</v>
      </c>
      <c r="J5" s="112" t="str">
        <f>IFERROR(VLOOKUP(B5,#REF!,7,FALSE)," ")</f>
        <v xml:space="preserve"> </v>
      </c>
      <c r="K5" s="112" t="str">
        <f>IFERROR(VLOOKUP(B5,#REF!,3,FALSE)," ")</f>
        <v xml:space="preserve"> </v>
      </c>
      <c r="L5" s="112">
        <f>IFERROR(VLOOKUP(B5,#REF!,6,FALSE),0)</f>
        <v>0</v>
      </c>
      <c r="M5" s="113" t="str">
        <f>IFERROR(VLOOKUP(B5,Tableau3[[#All],[Nom Prénom]:[Catégorie]],8,FALSE)," ")</f>
        <v xml:space="preserve"> </v>
      </c>
      <c r="N5" s="113" t="str">
        <f>IFERROR(VLOOKUP(B5,Tableau3[[#All],[Nom Prénom]:[Catégorie]],4,FALSE)," ")</f>
        <v xml:space="preserve"> </v>
      </c>
      <c r="O5" s="113">
        <f>IFERROR(VLOOKUP(B5,Tableau3[[#All],[Nom Prénom]:[Catégorie]],7,FALSE),0)</f>
        <v>0</v>
      </c>
      <c r="P5" s="114" t="str">
        <f>IFERROR(VLOOKUP(B5,#REF!,8,FALSE)," ")</f>
        <v xml:space="preserve"> </v>
      </c>
      <c r="Q5" s="114" t="str">
        <f>IFERROR(VLOOKUP(B5,#REF!,4,FALSE)," ")</f>
        <v xml:space="preserve"> </v>
      </c>
      <c r="R5" s="114">
        <f>IFERROR(VLOOKUP(B5,#REF!,7,FALSE),0)</f>
        <v>0</v>
      </c>
      <c r="S5" s="115">
        <f t="shared" si="0"/>
        <v>0</v>
      </c>
      <c r="T5" s="116">
        <f>RANK(S5,Tableau46[TOTAL])</f>
        <v>43</v>
      </c>
      <c r="U5" s="117">
        <f t="shared" si="1"/>
        <v>0</v>
      </c>
      <c r="V5" s="118">
        <f>IFERROR((RANK(IF(IF(F5="U10",1,0)=1,U5," "),Tableau46[U10],0)),0)</f>
        <v>20</v>
      </c>
      <c r="W5" s="119" t="str">
        <f t="shared" si="2"/>
        <v xml:space="preserve"> </v>
      </c>
      <c r="X5" s="120">
        <f>IFERROR((RANK(IF(IF(F5="U12",1,0)=1,W5," "),Tableau46[U12],0)),0)</f>
        <v>0</v>
      </c>
      <c r="Y5" s="119" t="str">
        <f t="shared" si="3"/>
        <v xml:space="preserve"> </v>
      </c>
      <c r="Z5" s="121">
        <f>IFERROR((RANK(IF(IF(F5="U14",1,0)=1,Y5," "),Tableau46[U14],0)),0)</f>
        <v>0</v>
      </c>
      <c r="AA5" s="119" t="str">
        <f t="shared" si="4"/>
        <v xml:space="preserve"> </v>
      </c>
      <c r="AB5" s="122">
        <f>IFERROR((RANK(IF(IF(F5="U16",1,0)=1,AA5," "),Tableau46[U16],0)),0)</f>
        <v>0</v>
      </c>
      <c r="AC5" s="119" t="str">
        <f t="shared" si="5"/>
        <v xml:space="preserve"> </v>
      </c>
      <c r="AD5" s="123">
        <f>IFERROR((RANK(IF(IF(F5="U18",1,0)=1,AC5," "),Tableau46[U18],0)),0)</f>
        <v>0</v>
      </c>
      <c r="AE5" s="111">
        <f>Tableau46[[#This Row],[Points   1]]</f>
        <v>0</v>
      </c>
      <c r="AF5" s="112">
        <f>Tableau46[[#This Row],[Points    2]]</f>
        <v>0</v>
      </c>
      <c r="AG5" s="113">
        <f>Tableau46[[#This Row],[Points    3]]</f>
        <v>0</v>
      </c>
      <c r="AH5" s="114">
        <f>Tableau46[[#This Row],[Points4]]</f>
        <v>0</v>
      </c>
    </row>
    <row r="6" spans="1:34" hidden="1">
      <c r="A6" s="4">
        <v>4</v>
      </c>
      <c r="B6" s="14" t="str">
        <f>'Liste joueur'!B115</f>
        <v>JAMOIS Nathael</v>
      </c>
      <c r="C6" s="109" t="str">
        <f>IFERROR(VLOOKUP(Tableau46[[#This Row],[Nom Prénom]],Tableau[[Nom Prénom]:[Age]],3,FALSE)," ")</f>
        <v>Anjou</v>
      </c>
      <c r="D6" s="109">
        <f>IFERROR(VLOOKUP(B6,Tableau[[Nom Prénom]:[Age]],4,FALSE)," ")</f>
        <v>536484378</v>
      </c>
      <c r="E6" s="109" t="str">
        <f>IFERROR(VLOOKUP(B6,Tableau[[Nom Prénom]:[Age]],2,FALSE)," ")</f>
        <v>G</v>
      </c>
      <c r="F6" s="32" t="str">
        <f>IFERROR(VLOOKUP(B6,Tableau[[Nom Prénom]:[Age]],5,FALSE)," ")</f>
        <v>U14</v>
      </c>
      <c r="G6" s="110" t="str">
        <f>IFERROR(VLOOKUP(Tableau46[[#This Row],[Nom Prénom]],#REF!,7,FALSE)," ")</f>
        <v xml:space="preserve"> </v>
      </c>
      <c r="H6" s="110" t="str">
        <f>IFERROR(VLOOKUP(B6,#REF!,3,FALSE)," ")</f>
        <v xml:space="preserve"> </v>
      </c>
      <c r="I6" s="111">
        <f>IFERROR(VLOOKUP(Tableau46[[#This Row],[Nom Prénom]],#REF!,6,FALSE),0)</f>
        <v>0</v>
      </c>
      <c r="J6" s="112" t="str">
        <f>IFERROR(VLOOKUP(B6,#REF!,7,FALSE)," ")</f>
        <v xml:space="preserve"> </v>
      </c>
      <c r="K6" s="112" t="str">
        <f>IFERROR(VLOOKUP(B6,#REF!,3,FALSE)," ")</f>
        <v xml:space="preserve"> </v>
      </c>
      <c r="L6" s="112">
        <f>IFERROR(VLOOKUP(B6,#REF!,6,FALSE),0)</f>
        <v>0</v>
      </c>
      <c r="M6" s="113" t="str">
        <f>IFERROR(VLOOKUP(B6,Tableau3[[#All],[Nom Prénom]:[Catégorie]],8,FALSE)," ")</f>
        <v xml:space="preserve"> </v>
      </c>
      <c r="N6" s="113" t="str">
        <f>IFERROR(VLOOKUP(B6,Tableau3[[#All],[Nom Prénom]:[Catégorie]],4,FALSE)," ")</f>
        <v xml:space="preserve"> </v>
      </c>
      <c r="O6" s="113">
        <f>IFERROR(VLOOKUP(B6,Tableau3[[#All],[Nom Prénom]:[Catégorie]],7,FALSE),0)</f>
        <v>0</v>
      </c>
      <c r="P6" s="114" t="str">
        <f>IFERROR(VLOOKUP(B6,#REF!,8,FALSE)," ")</f>
        <v xml:space="preserve"> </v>
      </c>
      <c r="Q6" s="114" t="str">
        <f>IFERROR(VLOOKUP(B6,#REF!,4,FALSE)," ")</f>
        <v xml:space="preserve"> </v>
      </c>
      <c r="R6" s="114">
        <f>IFERROR(VLOOKUP(B6,#REF!,7,FALSE),0)</f>
        <v>0</v>
      </c>
      <c r="S6" s="115">
        <f t="shared" si="0"/>
        <v>0</v>
      </c>
      <c r="T6" s="116">
        <f>RANK(S6,Tableau46[TOTAL])</f>
        <v>43</v>
      </c>
      <c r="U6" s="117" t="str">
        <f t="shared" si="1"/>
        <v xml:space="preserve"> </v>
      </c>
      <c r="V6" s="118">
        <f>IFERROR((RANK(IF(IF(F6="U10",1,0)=1,U6," "),Tableau46[U10],0)),0)</f>
        <v>0</v>
      </c>
      <c r="W6" s="119" t="str">
        <f t="shared" si="2"/>
        <v xml:space="preserve"> </v>
      </c>
      <c r="X6" s="120">
        <f>IFERROR((RANK(IF(IF(F6="U12",1,0)=1,W6," "),Tableau46[U12],0)),0)</f>
        <v>0</v>
      </c>
      <c r="Y6" s="119">
        <f t="shared" si="3"/>
        <v>0</v>
      </c>
      <c r="Z6" s="121">
        <f>IFERROR((RANK(IF(IF(F6="U14",1,0)=1,Y6," "),Tableau46[U14],0)),0)</f>
        <v>13</v>
      </c>
      <c r="AA6" s="119" t="str">
        <f t="shared" si="4"/>
        <v xml:space="preserve"> </v>
      </c>
      <c r="AB6" s="122">
        <f>IFERROR((RANK(IF(IF(F6="U16",1,0)=1,AA6," "),Tableau46[U16],0)),0)</f>
        <v>0</v>
      </c>
      <c r="AC6" s="119" t="str">
        <f t="shared" si="5"/>
        <v xml:space="preserve"> </v>
      </c>
      <c r="AD6" s="123">
        <f>IFERROR((RANK(IF(IF(F6="U18",1,0)=1,AC6," "),Tableau46[U18],0)),0)</f>
        <v>0</v>
      </c>
      <c r="AE6" s="111">
        <f>Tableau46[[#This Row],[Points   1]]</f>
        <v>0</v>
      </c>
      <c r="AF6" s="112">
        <f>Tableau46[[#This Row],[Points    2]]</f>
        <v>0</v>
      </c>
      <c r="AG6" s="113">
        <f>Tableau46[[#This Row],[Points    3]]</f>
        <v>0</v>
      </c>
      <c r="AH6" s="114">
        <f>Tableau46[[#This Row],[Points4]]</f>
        <v>0</v>
      </c>
    </row>
    <row r="7" spans="1:34" hidden="1">
      <c r="A7" s="4">
        <v>5</v>
      </c>
      <c r="B7" s="14" t="str">
        <f>'Liste joueur'!B116</f>
        <v>JAOUEN Tim</v>
      </c>
      <c r="C7" s="109" t="str">
        <f>IFERROR(VLOOKUP(Tableau46[[#This Row],[Nom Prénom]],Tableau[[Nom Prénom]:[Age]],3,FALSE)," ")</f>
        <v>St Sylvain</v>
      </c>
      <c r="D7" s="109">
        <f>IFERROR(VLOOKUP(B7,Tableau[[Nom Prénom]:[Age]],4,FALSE)," ")</f>
        <v>47606340</v>
      </c>
      <c r="E7" s="109" t="str">
        <f>IFERROR(VLOOKUP(B7,Tableau[[Nom Prénom]:[Age]],2,FALSE)," ")</f>
        <v>G</v>
      </c>
      <c r="F7" s="32" t="str">
        <f>IFERROR(VLOOKUP(B7,Tableau[[Nom Prénom]:[Age]],5,FALSE)," ")</f>
        <v>U10</v>
      </c>
      <c r="G7" s="110" t="str">
        <f>IFERROR(VLOOKUP(Tableau46[[#This Row],[Nom Prénom]],#REF!,7,FALSE)," ")</f>
        <v xml:space="preserve"> </v>
      </c>
      <c r="H7" s="110" t="str">
        <f>IFERROR(VLOOKUP(B7,#REF!,3,FALSE)," ")</f>
        <v xml:space="preserve"> </v>
      </c>
      <c r="I7" s="111">
        <f>IFERROR(VLOOKUP(Tableau46[[#This Row],[Nom Prénom]],#REF!,6,FALSE),0)</f>
        <v>0</v>
      </c>
      <c r="J7" s="112" t="str">
        <f>IFERROR(VLOOKUP(B7,#REF!,7,FALSE)," ")</f>
        <v xml:space="preserve"> </v>
      </c>
      <c r="K7" s="112" t="str">
        <f>IFERROR(VLOOKUP(B7,#REF!,3,FALSE)," ")</f>
        <v xml:space="preserve"> </v>
      </c>
      <c r="L7" s="112">
        <f>IFERROR(VLOOKUP(B7,#REF!,6,FALSE),0)</f>
        <v>0</v>
      </c>
      <c r="M7" s="113" t="str">
        <f>IFERROR(VLOOKUP(B7,Tableau3[[#All],[Nom Prénom]:[Catégorie]],8,FALSE)," ")</f>
        <v xml:space="preserve"> </v>
      </c>
      <c r="N7" s="113" t="str">
        <f>IFERROR(VLOOKUP(B7,Tableau3[[#All],[Nom Prénom]:[Catégorie]],4,FALSE)," ")</f>
        <v xml:space="preserve"> </v>
      </c>
      <c r="O7" s="113">
        <f>IFERROR(VLOOKUP(B7,Tableau3[[#All],[Nom Prénom]:[Catégorie]],7,FALSE),0)</f>
        <v>0</v>
      </c>
      <c r="P7" s="114" t="str">
        <f>IFERROR(VLOOKUP(B7,#REF!,8,FALSE)," ")</f>
        <v xml:space="preserve"> </v>
      </c>
      <c r="Q7" s="114" t="str">
        <f>IFERROR(VLOOKUP(B7,#REF!,4,FALSE)," ")</f>
        <v xml:space="preserve"> </v>
      </c>
      <c r="R7" s="114">
        <f>IFERROR(VLOOKUP(B7,#REF!,7,FALSE),0)</f>
        <v>0</v>
      </c>
      <c r="S7" s="115">
        <f t="shared" si="0"/>
        <v>0</v>
      </c>
      <c r="T7" s="116">
        <f>RANK(S7,Tableau46[TOTAL])</f>
        <v>43</v>
      </c>
      <c r="U7" s="117">
        <f t="shared" si="1"/>
        <v>0</v>
      </c>
      <c r="V7" s="118">
        <f>IFERROR((RANK(IF(IF(F7="U10",1,0)=1,U7," "),Tableau46[U10],0)),0)</f>
        <v>20</v>
      </c>
      <c r="W7" s="119" t="str">
        <f t="shared" si="2"/>
        <v xml:space="preserve"> </v>
      </c>
      <c r="X7" s="120">
        <f>IFERROR((RANK(IF(IF(F7="U12",1,0)=1,W7," "),Tableau46[U12],0)),0)</f>
        <v>0</v>
      </c>
      <c r="Y7" s="119" t="str">
        <f t="shared" si="3"/>
        <v xml:space="preserve"> </v>
      </c>
      <c r="Z7" s="121">
        <f>IFERROR((RANK(IF(IF(F7="U14",1,0)=1,Y7," "),Tableau46[U14],0)),0)</f>
        <v>0</v>
      </c>
      <c r="AA7" s="119" t="str">
        <f t="shared" si="4"/>
        <v xml:space="preserve"> </v>
      </c>
      <c r="AB7" s="122">
        <f>IFERROR((RANK(IF(IF(F7="U16",1,0)=1,AA7," "),Tableau46[U16],0)),0)</f>
        <v>0</v>
      </c>
      <c r="AC7" s="119" t="str">
        <f t="shared" si="5"/>
        <v xml:space="preserve"> </v>
      </c>
      <c r="AD7" s="123">
        <f>IFERROR((RANK(IF(IF(F7="U18",1,0)=1,AC7," "),Tableau46[U18],0)),0)</f>
        <v>0</v>
      </c>
      <c r="AE7" s="111">
        <f>Tableau46[[#This Row],[Points   1]]</f>
        <v>0</v>
      </c>
      <c r="AF7" s="112">
        <f>Tableau46[[#This Row],[Points    2]]</f>
        <v>0</v>
      </c>
      <c r="AG7" s="113">
        <f>Tableau46[[#This Row],[Points    3]]</f>
        <v>0</v>
      </c>
      <c r="AH7" s="114">
        <f>Tableau46[[#This Row],[Points4]]</f>
        <v>0</v>
      </c>
    </row>
    <row r="8" spans="1:34" hidden="1">
      <c r="A8" s="4">
        <v>6</v>
      </c>
      <c r="B8" s="14" t="str">
        <f>'Liste joueur'!B117</f>
        <v>JEANNEAU Alban</v>
      </c>
      <c r="C8" s="109" t="str">
        <f>IFERROR(VLOOKUP(Tableau46[[#This Row],[Nom Prénom]],Tableau[[Nom Prénom]:[Age]],3,FALSE)," ")</f>
        <v>Angers La Perrière</v>
      </c>
      <c r="D8" s="109">
        <f>IFERROR(VLOOKUP(B8,Tableau[[Nom Prénom]:[Age]],4,FALSE)," ")</f>
        <v>529591373</v>
      </c>
      <c r="E8" s="109" t="str">
        <f>IFERROR(VLOOKUP(B8,Tableau[[Nom Prénom]:[Age]],2,FALSE)," ")</f>
        <v>G</v>
      </c>
      <c r="F8" s="32" t="str">
        <f>IFERROR(VLOOKUP(B8,Tableau[[Nom Prénom]:[Age]],5,FALSE)," ")</f>
        <v>U14</v>
      </c>
      <c r="G8" s="110" t="str">
        <f>IFERROR(VLOOKUP(Tableau46[[#This Row],[Nom Prénom]],#REF!,7,FALSE)," ")</f>
        <v xml:space="preserve"> </v>
      </c>
      <c r="H8" s="110" t="str">
        <f>IFERROR(VLOOKUP(B8,#REF!,3,FALSE)," ")</f>
        <v xml:space="preserve"> </v>
      </c>
      <c r="I8" s="111">
        <f>IFERROR(VLOOKUP(Tableau46[[#This Row],[Nom Prénom]],#REF!,6,FALSE),0)</f>
        <v>0</v>
      </c>
      <c r="J8" s="112" t="str">
        <f>IFERROR(VLOOKUP(B8,#REF!,7,FALSE)," ")</f>
        <v xml:space="preserve"> </v>
      </c>
      <c r="K8" s="112" t="str">
        <f>IFERROR(VLOOKUP(B8,#REF!,3,FALSE)," ")</f>
        <v xml:space="preserve"> </v>
      </c>
      <c r="L8" s="112">
        <f>IFERROR(VLOOKUP(B8,#REF!,6,FALSE),0)</f>
        <v>0</v>
      </c>
      <c r="M8" s="113">
        <f>IFERROR(VLOOKUP(B8,Tableau3[[#All],[Nom Prénom]:[Catégorie]],8,FALSE)," ")</f>
        <v>1</v>
      </c>
      <c r="N8" s="113" t="str">
        <f>IFERROR(VLOOKUP(B8,Tableau3[[#All],[Nom Prénom]:[Catégorie]],4,FALSE)," ")</f>
        <v>ORANGE</v>
      </c>
      <c r="O8" s="113">
        <f>IFERROR(VLOOKUP(B8,Tableau3[[#All],[Nom Prénom]:[Catégorie]],7,FALSE),0)</f>
        <v>5</v>
      </c>
      <c r="P8" s="114" t="str">
        <f>IFERROR(VLOOKUP(B8,#REF!,8,FALSE)," ")</f>
        <v xml:space="preserve"> </v>
      </c>
      <c r="Q8" s="114" t="str">
        <f>IFERROR(VLOOKUP(B8,#REF!,4,FALSE)," ")</f>
        <v xml:space="preserve"> </v>
      </c>
      <c r="R8" s="114">
        <f>IFERROR(VLOOKUP(B8,#REF!,7,FALSE),0)</f>
        <v>0</v>
      </c>
      <c r="S8" s="115">
        <f t="shared" si="0"/>
        <v>5</v>
      </c>
      <c r="T8" s="116">
        <f>RANK(S8,Tableau46[TOTAL])</f>
        <v>32</v>
      </c>
      <c r="U8" s="117" t="str">
        <f t="shared" si="1"/>
        <v xml:space="preserve"> </v>
      </c>
      <c r="V8" s="118">
        <f>IFERROR((RANK(IF(IF(F8="U10",1,0)=1,U8," "),Tableau46[U10],0)),0)</f>
        <v>0</v>
      </c>
      <c r="W8" s="119" t="str">
        <f t="shared" si="2"/>
        <v xml:space="preserve"> </v>
      </c>
      <c r="X8" s="120">
        <f>IFERROR((RANK(IF(IF(F8="U12",1,0)=1,W8," "),Tableau46[U12],0)),0)</f>
        <v>0</v>
      </c>
      <c r="Y8" s="119">
        <f t="shared" si="3"/>
        <v>5</v>
      </c>
      <c r="Z8" s="121">
        <f>IFERROR((RANK(IF(IF(F8="U14",1,0)=1,Y8," "),Tableau46[U14],0)),0)</f>
        <v>10</v>
      </c>
      <c r="AA8" s="119" t="str">
        <f t="shared" si="4"/>
        <v xml:space="preserve"> </v>
      </c>
      <c r="AB8" s="122">
        <f>IFERROR((RANK(IF(IF(F8="U16",1,0)=1,AA8," "),Tableau46[U16],0)),0)</f>
        <v>0</v>
      </c>
      <c r="AC8" s="119" t="str">
        <f t="shared" si="5"/>
        <v xml:space="preserve"> </v>
      </c>
      <c r="AD8" s="123">
        <f>IFERROR((RANK(IF(IF(F8="U18",1,0)=1,AC8," "),Tableau46[U18],0)),0)</f>
        <v>0</v>
      </c>
      <c r="AE8" s="111">
        <f>Tableau46[[#This Row],[Points   1]]</f>
        <v>0</v>
      </c>
      <c r="AF8" s="112">
        <f>Tableau46[[#This Row],[Points    2]]</f>
        <v>0</v>
      </c>
      <c r="AG8" s="113">
        <f>Tableau46[[#This Row],[Points    3]]</f>
        <v>5</v>
      </c>
      <c r="AH8" s="114">
        <f>Tableau46[[#This Row],[Points4]]</f>
        <v>0</v>
      </c>
    </row>
    <row r="9" spans="1:34" hidden="1">
      <c r="A9" s="4">
        <v>7</v>
      </c>
      <c r="B9" s="14" t="str">
        <f>'Liste joueur'!B118</f>
        <v>JOACHIM Maxime</v>
      </c>
      <c r="C9" s="109" t="str">
        <f>IFERROR(VLOOKUP(Tableau46[[#This Row],[Nom Prénom]],Tableau[[Nom Prénom]:[Age]],3,FALSE)," ")</f>
        <v>Angers La Perrière</v>
      </c>
      <c r="D9" s="109">
        <f>IFERROR(VLOOKUP(B9,Tableau[[Nom Prénom]:[Age]],4,FALSE)," ")</f>
        <v>42636318</v>
      </c>
      <c r="E9" s="109" t="str">
        <f>IFERROR(VLOOKUP(B9,Tableau[[Nom Prénom]:[Age]],2,FALSE)," ")</f>
        <v>G</v>
      </c>
      <c r="F9" s="32" t="str">
        <f>IFERROR(VLOOKUP(B9,Tableau[[Nom Prénom]:[Age]],5,FALSE)," ")</f>
        <v>U14</v>
      </c>
      <c r="G9" s="110" t="str">
        <f>IFERROR(VLOOKUP(Tableau46[[#This Row],[Nom Prénom]],#REF!,7,FALSE)," ")</f>
        <v xml:space="preserve"> </v>
      </c>
      <c r="H9" s="110" t="str">
        <f>IFERROR(VLOOKUP(B9,#REF!,3,FALSE)," ")</f>
        <v xml:space="preserve"> </v>
      </c>
      <c r="I9" s="111">
        <f>IFERROR(VLOOKUP(Tableau46[[#This Row],[Nom Prénom]],#REF!,6,FALSE),0)</f>
        <v>0</v>
      </c>
      <c r="J9" s="112" t="str">
        <f>IFERROR(VLOOKUP(B9,#REF!,7,FALSE)," ")</f>
        <v xml:space="preserve"> </v>
      </c>
      <c r="K9" s="112" t="str">
        <f>IFERROR(VLOOKUP(B9,#REF!,3,FALSE)," ")</f>
        <v xml:space="preserve"> </v>
      </c>
      <c r="L9" s="112">
        <f>IFERROR(VLOOKUP(B9,#REF!,6,FALSE),0)</f>
        <v>0</v>
      </c>
      <c r="M9" s="113" t="str">
        <f>IFERROR(VLOOKUP(B9,Tableau3[[#All],[Nom Prénom]:[Catégorie]],8,FALSE)," ")</f>
        <v xml:space="preserve"> </v>
      </c>
      <c r="N9" s="113" t="str">
        <f>IFERROR(VLOOKUP(B9,Tableau3[[#All],[Nom Prénom]:[Catégorie]],4,FALSE)," ")</f>
        <v xml:space="preserve"> </v>
      </c>
      <c r="O9" s="113">
        <f>IFERROR(VLOOKUP(B9,Tableau3[[#All],[Nom Prénom]:[Catégorie]],7,FALSE),0)</f>
        <v>0</v>
      </c>
      <c r="P9" s="114" t="str">
        <f>IFERROR(VLOOKUP(B9,#REF!,8,FALSE)," ")</f>
        <v xml:space="preserve"> </v>
      </c>
      <c r="Q9" s="114" t="str">
        <f>IFERROR(VLOOKUP(B9,#REF!,4,FALSE)," ")</f>
        <v xml:space="preserve"> </v>
      </c>
      <c r="R9" s="114">
        <f>IFERROR(VLOOKUP(B9,#REF!,7,FALSE),0)</f>
        <v>0</v>
      </c>
      <c r="S9" s="115">
        <f t="shared" si="0"/>
        <v>0</v>
      </c>
      <c r="T9" s="116">
        <f>RANK(S9,Tableau46[TOTAL])</f>
        <v>43</v>
      </c>
      <c r="U9" s="117" t="str">
        <f t="shared" si="1"/>
        <v xml:space="preserve"> </v>
      </c>
      <c r="V9" s="118">
        <f>IFERROR((RANK(IF(IF(F9="U10",1,0)=1,U9," "),Tableau46[U10],0)),0)</f>
        <v>0</v>
      </c>
      <c r="W9" s="119" t="str">
        <f t="shared" si="2"/>
        <v xml:space="preserve"> </v>
      </c>
      <c r="X9" s="120">
        <f>IFERROR((RANK(IF(IF(F9="U12",1,0)=1,W9," "),Tableau46[U12],0)),0)</f>
        <v>0</v>
      </c>
      <c r="Y9" s="119">
        <f t="shared" si="3"/>
        <v>0</v>
      </c>
      <c r="Z9" s="121">
        <f>IFERROR((RANK(IF(IF(F9="U14",1,0)=1,Y9," "),Tableau46[U14],0)),0)</f>
        <v>13</v>
      </c>
      <c r="AA9" s="119" t="str">
        <f t="shared" si="4"/>
        <v xml:space="preserve"> </v>
      </c>
      <c r="AB9" s="122">
        <f>IFERROR((RANK(IF(IF(F9="U16",1,0)=1,AA9," "),Tableau46[U16],0)),0)</f>
        <v>0</v>
      </c>
      <c r="AC9" s="119" t="str">
        <f t="shared" si="5"/>
        <v xml:space="preserve"> </v>
      </c>
      <c r="AD9" s="123">
        <f>IFERROR((RANK(IF(IF(F9="U18",1,0)=1,AC9," "),Tableau46[U18],0)),0)</f>
        <v>0</v>
      </c>
      <c r="AE9" s="111">
        <f>Tableau46[[#This Row],[Points   1]]</f>
        <v>0</v>
      </c>
      <c r="AF9" s="112">
        <f>Tableau46[[#This Row],[Points    2]]</f>
        <v>0</v>
      </c>
      <c r="AG9" s="113">
        <f>Tableau46[[#This Row],[Points    3]]</f>
        <v>0</v>
      </c>
      <c r="AH9" s="114">
        <f>Tableau46[[#This Row],[Points4]]</f>
        <v>0</v>
      </c>
    </row>
    <row r="10" spans="1:34" hidden="1">
      <c r="A10" s="4">
        <v>8</v>
      </c>
      <c r="B10" s="14" t="str">
        <f>'Liste joueur'!B119</f>
        <v>JORGENSEN Oliver</v>
      </c>
      <c r="C10" s="109" t="str">
        <f>IFERROR(VLOOKUP(Tableau46[[#This Row],[Nom Prénom]],Tableau[[Nom Prénom]:[Age]],3,FALSE)," ")</f>
        <v>Angers La Perrière</v>
      </c>
      <c r="D10" s="109">
        <f>IFERROR(VLOOKUP(B10,Tableau[[Nom Prénom]:[Age]],4,FALSE)," ")</f>
        <v>528375340</v>
      </c>
      <c r="E10" s="109" t="str">
        <f>IFERROR(VLOOKUP(B10,Tableau[[Nom Prénom]:[Age]],2,FALSE)," ")</f>
        <v>G</v>
      </c>
      <c r="F10" s="32" t="str">
        <f>IFERROR(VLOOKUP(B10,Tableau[[Nom Prénom]:[Age]],5,FALSE)," ")</f>
        <v>U10</v>
      </c>
      <c r="G10" s="110" t="str">
        <f>IFERROR(VLOOKUP(Tableau46[[#This Row],[Nom Prénom]],#REF!,7,FALSE)," ")</f>
        <v xml:space="preserve"> </v>
      </c>
      <c r="H10" s="110" t="str">
        <f>IFERROR(VLOOKUP(B10,#REF!,3,FALSE)," ")</f>
        <v xml:space="preserve"> </v>
      </c>
      <c r="I10" s="111">
        <f>IFERROR(VLOOKUP(Tableau46[[#This Row],[Nom Prénom]],#REF!,6,FALSE),0)</f>
        <v>0</v>
      </c>
      <c r="J10" s="112" t="str">
        <f>IFERROR(VLOOKUP(B10,#REF!,7,FALSE)," ")</f>
        <v xml:space="preserve"> </v>
      </c>
      <c r="K10" s="112" t="str">
        <f>IFERROR(VLOOKUP(B10,#REF!,3,FALSE)," ")</f>
        <v xml:space="preserve"> </v>
      </c>
      <c r="L10" s="112">
        <f>IFERROR(VLOOKUP(B10,#REF!,6,FALSE),0)</f>
        <v>0</v>
      </c>
      <c r="M10" s="113">
        <f>IFERROR(VLOOKUP(B10,Tableau3[[#All],[Nom Prénom]:[Catégorie]],8,FALSE)," ")</f>
        <v>3</v>
      </c>
      <c r="N10" s="113" t="str">
        <f>IFERROR(VLOOKUP(B10,Tableau3[[#All],[Nom Prénom]:[Catégorie]],4,FALSE)," ")</f>
        <v>VIOLET</v>
      </c>
      <c r="O10" s="113">
        <f>IFERROR(VLOOKUP(B10,Tableau3[[#All],[Nom Prénom]:[Catégorie]],7,FALSE),0)</f>
        <v>13</v>
      </c>
      <c r="P10" s="114" t="str">
        <f>IFERROR(VLOOKUP(B10,#REF!,8,FALSE)," ")</f>
        <v xml:space="preserve"> </v>
      </c>
      <c r="Q10" s="114" t="str">
        <f>IFERROR(VLOOKUP(B10,#REF!,4,FALSE)," ")</f>
        <v xml:space="preserve"> </v>
      </c>
      <c r="R10" s="114">
        <f>IFERROR(VLOOKUP(B10,#REF!,7,FALSE),0)</f>
        <v>0</v>
      </c>
      <c r="S10" s="115">
        <f t="shared" si="0"/>
        <v>13</v>
      </c>
      <c r="T10" s="116">
        <f>RANK(S10,Tableau46[TOTAL])</f>
        <v>19</v>
      </c>
      <c r="U10" s="117">
        <f t="shared" si="1"/>
        <v>13</v>
      </c>
      <c r="V10" s="118">
        <f>IFERROR((RANK(IF(IF(F10="U10",1,0)=1,U10," "),Tableau46[U10],0)),0)</f>
        <v>8</v>
      </c>
      <c r="W10" s="119" t="str">
        <f t="shared" si="2"/>
        <v xml:space="preserve"> </v>
      </c>
      <c r="X10" s="120">
        <f>IFERROR((RANK(IF(IF(F10="U12",1,0)=1,W10," "),Tableau46[U12],0)),0)</f>
        <v>0</v>
      </c>
      <c r="Y10" s="119" t="str">
        <f t="shared" si="3"/>
        <v xml:space="preserve"> </v>
      </c>
      <c r="Z10" s="121">
        <f>IFERROR((RANK(IF(IF(F10="U14",1,0)=1,Y10," "),Tableau46[U14],0)),0)</f>
        <v>0</v>
      </c>
      <c r="AA10" s="119" t="str">
        <f t="shared" si="4"/>
        <v xml:space="preserve"> </v>
      </c>
      <c r="AB10" s="122">
        <f>IFERROR((RANK(IF(IF(F10="U16",1,0)=1,AA10," "),Tableau46[U16],0)),0)</f>
        <v>0</v>
      </c>
      <c r="AC10" s="119" t="str">
        <f t="shared" si="5"/>
        <v xml:space="preserve"> </v>
      </c>
      <c r="AD10" s="123">
        <f>IFERROR((RANK(IF(IF(F10="U18",1,0)=1,AC10," "),Tableau46[U18],0)),0)</f>
        <v>0</v>
      </c>
      <c r="AE10" s="111">
        <f>Tableau46[[#This Row],[Points   1]]</f>
        <v>0</v>
      </c>
      <c r="AF10" s="112">
        <f>Tableau46[[#This Row],[Points    2]]</f>
        <v>0</v>
      </c>
      <c r="AG10" s="113">
        <f>Tableau46[[#This Row],[Points    3]]</f>
        <v>13</v>
      </c>
      <c r="AH10" s="114">
        <f>Tableau46[[#This Row],[Points4]]</f>
        <v>0</v>
      </c>
    </row>
    <row r="11" spans="1:34" hidden="1">
      <c r="A11" s="4">
        <v>9</v>
      </c>
      <c r="B11" s="14" t="str">
        <f>'Liste joueur'!B120</f>
        <v>JUIN Tom</v>
      </c>
      <c r="C11" s="109" t="str">
        <f>IFERROR(VLOOKUP(Tableau46[[#This Row],[Nom Prénom]],Tableau[[Nom Prénom]:[Age]],3,FALSE)," ")</f>
        <v>Baugé</v>
      </c>
      <c r="D11" s="109">
        <f>IFERROR(VLOOKUP(B11,Tableau[[Nom Prénom]:[Age]],4,FALSE)," ")</f>
        <v>42758344</v>
      </c>
      <c r="E11" s="109" t="str">
        <f>IFERROR(VLOOKUP(B11,Tableau[[Nom Prénom]:[Age]],2,FALSE)," ")</f>
        <v>G</v>
      </c>
      <c r="F11" s="32" t="str">
        <f>IFERROR(VLOOKUP(B11,Tableau[[Nom Prénom]:[Age]],5,FALSE)," ")</f>
        <v>U14</v>
      </c>
      <c r="G11" s="110" t="str">
        <f>IFERROR(VLOOKUP(Tableau46[[#This Row],[Nom Prénom]],#REF!,7,FALSE)," ")</f>
        <v xml:space="preserve"> </v>
      </c>
      <c r="H11" s="110" t="str">
        <f>IFERROR(VLOOKUP(B11,#REF!,3,FALSE)," ")</f>
        <v xml:space="preserve"> </v>
      </c>
      <c r="I11" s="111">
        <f>IFERROR(VLOOKUP(Tableau46[[#This Row],[Nom Prénom]],#REF!,6,FALSE),0)</f>
        <v>0</v>
      </c>
      <c r="J11" s="112" t="str">
        <f>IFERROR(VLOOKUP(B11,#REF!,7,FALSE)," ")</f>
        <v xml:space="preserve"> </v>
      </c>
      <c r="K11" s="112" t="str">
        <f>IFERROR(VLOOKUP(B11,#REF!,3,FALSE)," ")</f>
        <v xml:space="preserve"> </v>
      </c>
      <c r="L11" s="112">
        <f>IFERROR(VLOOKUP(B11,#REF!,6,FALSE),0)</f>
        <v>0</v>
      </c>
      <c r="M11" s="113" t="str">
        <f>IFERROR(VLOOKUP(B11,Tableau3[[#All],[Nom Prénom]:[Catégorie]],8,FALSE)," ")</f>
        <v xml:space="preserve"> </v>
      </c>
      <c r="N11" s="113" t="str">
        <f>IFERROR(VLOOKUP(B11,Tableau3[[#All],[Nom Prénom]:[Catégorie]],4,FALSE)," ")</f>
        <v xml:space="preserve"> </v>
      </c>
      <c r="O11" s="113">
        <f>IFERROR(VLOOKUP(B11,Tableau3[[#All],[Nom Prénom]:[Catégorie]],7,FALSE),0)</f>
        <v>0</v>
      </c>
      <c r="P11" s="114" t="str">
        <f>IFERROR(VLOOKUP(B11,#REF!,8,FALSE)," ")</f>
        <v xml:space="preserve"> </v>
      </c>
      <c r="Q11" s="114" t="str">
        <f>IFERROR(VLOOKUP(B11,#REF!,4,FALSE)," ")</f>
        <v xml:space="preserve"> </v>
      </c>
      <c r="R11" s="114">
        <f>IFERROR(VLOOKUP(B11,#REF!,7,FALSE),0)</f>
        <v>0</v>
      </c>
      <c r="S11" s="115">
        <f t="shared" si="0"/>
        <v>0</v>
      </c>
      <c r="T11" s="116">
        <f>RANK(S11,Tableau46[TOTAL])</f>
        <v>43</v>
      </c>
      <c r="U11" s="117" t="str">
        <f t="shared" si="1"/>
        <v xml:space="preserve"> </v>
      </c>
      <c r="V11" s="118">
        <f>IFERROR((RANK(IF(IF(F11="U10",1,0)=1,U11," "),Tableau46[U10],0)),0)</f>
        <v>0</v>
      </c>
      <c r="W11" s="119" t="str">
        <f t="shared" si="2"/>
        <v xml:space="preserve"> </v>
      </c>
      <c r="X11" s="120">
        <f>IFERROR((RANK(IF(IF(F11="U12",1,0)=1,W11," "),Tableau46[U12],0)),0)</f>
        <v>0</v>
      </c>
      <c r="Y11" s="119">
        <f t="shared" si="3"/>
        <v>0</v>
      </c>
      <c r="Z11" s="121">
        <f>IFERROR((RANK(IF(IF(F11="U14",1,0)=1,Y11," "),Tableau46[U14],0)),0)</f>
        <v>13</v>
      </c>
      <c r="AA11" s="119" t="str">
        <f t="shared" si="4"/>
        <v xml:space="preserve"> </v>
      </c>
      <c r="AB11" s="122">
        <f>IFERROR((RANK(IF(IF(F11="U16",1,0)=1,AA11," "),Tableau46[U16],0)),0)</f>
        <v>0</v>
      </c>
      <c r="AC11" s="119" t="str">
        <f t="shared" si="5"/>
        <v xml:space="preserve"> </v>
      </c>
      <c r="AD11" s="123">
        <f>IFERROR((RANK(IF(IF(F11="U18",1,0)=1,AC11," "),Tableau46[U18],0)),0)</f>
        <v>0</v>
      </c>
      <c r="AE11" s="111">
        <f>Tableau46[[#This Row],[Points   1]]</f>
        <v>0</v>
      </c>
      <c r="AF11" s="112">
        <f>Tableau46[[#This Row],[Points    2]]</f>
        <v>0</v>
      </c>
      <c r="AG11" s="113">
        <f>Tableau46[[#This Row],[Points    3]]</f>
        <v>0</v>
      </c>
      <c r="AH11" s="114">
        <f>Tableau46[[#This Row],[Points4]]</f>
        <v>0</v>
      </c>
    </row>
    <row r="12" spans="1:34" hidden="1">
      <c r="A12" s="4">
        <v>10</v>
      </c>
      <c r="B12" s="14" t="str">
        <f>'Liste joueur'!B121</f>
        <v>JUSTEAU Pierre</v>
      </c>
      <c r="C12" s="109" t="str">
        <f>IFERROR(VLOOKUP(Tableau46[[#This Row],[Nom Prénom]],Tableau[[Nom Prénom]:[Age]],3,FALSE)," ")</f>
        <v>Angers</v>
      </c>
      <c r="D12" s="109">
        <f>IFERROR(VLOOKUP(B12,Tableau[[Nom Prénom]:[Age]],4,FALSE)," ")</f>
        <v>42293316</v>
      </c>
      <c r="E12" s="109" t="str">
        <f>IFERROR(VLOOKUP(B12,Tableau[[Nom Prénom]:[Age]],2,FALSE)," ")</f>
        <v>G</v>
      </c>
      <c r="F12" s="32" t="str">
        <f>IFERROR(VLOOKUP(B12,Tableau[[Nom Prénom]:[Age]],5,FALSE)," ")</f>
        <v>U12</v>
      </c>
      <c r="G12" s="110" t="str">
        <f>IFERROR(VLOOKUP(Tableau46[[#This Row],[Nom Prénom]],#REF!,7,FALSE)," ")</f>
        <v xml:space="preserve"> </v>
      </c>
      <c r="H12" s="110" t="str">
        <f>IFERROR(VLOOKUP(B12,#REF!,3,FALSE)," ")</f>
        <v xml:space="preserve"> </v>
      </c>
      <c r="I12" s="111">
        <f>IFERROR(VLOOKUP(Tableau46[[#This Row],[Nom Prénom]],#REF!,6,FALSE),0)</f>
        <v>0</v>
      </c>
      <c r="J12" s="112" t="str">
        <f>IFERROR(VLOOKUP(B12,#REF!,7,FALSE)," ")</f>
        <v xml:space="preserve"> </v>
      </c>
      <c r="K12" s="112" t="str">
        <f>IFERROR(VLOOKUP(B12,#REF!,3,FALSE)," ")</f>
        <v xml:space="preserve"> </v>
      </c>
      <c r="L12" s="112">
        <f>IFERROR(VLOOKUP(B12,#REF!,6,FALSE),0)</f>
        <v>0</v>
      </c>
      <c r="M12" s="113" t="str">
        <f>IFERROR(VLOOKUP(B12,Tableau3[[#All],[Nom Prénom]:[Catégorie]],8,FALSE)," ")</f>
        <v xml:space="preserve"> </v>
      </c>
      <c r="N12" s="113" t="str">
        <f>IFERROR(VLOOKUP(B12,Tableau3[[#All],[Nom Prénom]:[Catégorie]],4,FALSE)," ")</f>
        <v xml:space="preserve"> </v>
      </c>
      <c r="O12" s="113">
        <f>IFERROR(VLOOKUP(B12,Tableau3[[#All],[Nom Prénom]:[Catégorie]],7,FALSE),0)</f>
        <v>0</v>
      </c>
      <c r="P12" s="114" t="str">
        <f>IFERROR(VLOOKUP(B12,#REF!,8,FALSE)," ")</f>
        <v xml:space="preserve"> </v>
      </c>
      <c r="Q12" s="114" t="str">
        <f>IFERROR(VLOOKUP(B12,#REF!,4,FALSE)," ")</f>
        <v xml:space="preserve"> </v>
      </c>
      <c r="R12" s="114">
        <f>IFERROR(VLOOKUP(B12,#REF!,7,FALSE),0)</f>
        <v>0</v>
      </c>
      <c r="S12" s="115">
        <f t="shared" si="0"/>
        <v>0</v>
      </c>
      <c r="T12" s="116">
        <f>RANK(S12,Tableau46[TOTAL])</f>
        <v>43</v>
      </c>
      <c r="U12" s="117" t="str">
        <f t="shared" si="1"/>
        <v xml:space="preserve"> </v>
      </c>
      <c r="V12" s="118">
        <f>IFERROR((RANK(IF(IF(F12="U10",1,0)=1,U12," "),Tableau46[U10],0)),0)</f>
        <v>0</v>
      </c>
      <c r="W12" s="119">
        <f t="shared" si="2"/>
        <v>0</v>
      </c>
      <c r="X12" s="120">
        <f>IFERROR((RANK(IF(IF(F12="U12",1,0)=1,W12," "),Tableau46[U12],0)),0)</f>
        <v>8</v>
      </c>
      <c r="Y12" s="119" t="str">
        <f t="shared" si="3"/>
        <v xml:space="preserve"> </v>
      </c>
      <c r="Z12" s="121">
        <f>IFERROR((RANK(IF(IF(F12="U14",1,0)=1,Y12," "),Tableau46[U14],0)),0)</f>
        <v>0</v>
      </c>
      <c r="AA12" s="119" t="str">
        <f t="shared" si="4"/>
        <v xml:space="preserve"> </v>
      </c>
      <c r="AB12" s="122">
        <f>IFERROR((RANK(IF(IF(F12="U16",1,0)=1,AA12," "),Tableau46[U16],0)),0)</f>
        <v>0</v>
      </c>
      <c r="AC12" s="119" t="str">
        <f t="shared" si="5"/>
        <v xml:space="preserve"> </v>
      </c>
      <c r="AD12" s="123">
        <f>IFERROR((RANK(IF(IF(F12="U18",1,0)=1,AC12," "),Tableau46[U18],0)),0)</f>
        <v>0</v>
      </c>
      <c r="AE12" s="111">
        <f>Tableau46[[#This Row],[Points   1]]</f>
        <v>0</v>
      </c>
      <c r="AF12" s="112">
        <f>Tableau46[[#This Row],[Points    2]]</f>
        <v>0</v>
      </c>
      <c r="AG12" s="113">
        <f>Tableau46[[#This Row],[Points    3]]</f>
        <v>0</v>
      </c>
      <c r="AH12" s="114">
        <f>Tableau46[[#This Row],[Points4]]</f>
        <v>0</v>
      </c>
    </row>
    <row r="13" spans="1:34" hidden="1">
      <c r="A13" s="4">
        <v>11</v>
      </c>
      <c r="B13" s="14" t="str">
        <f>'Liste joueur'!B122</f>
        <v>JUSTEAU Victor</v>
      </c>
      <c r="C13" s="109" t="str">
        <f>IFERROR(VLOOKUP(Tableau46[[#This Row],[Nom Prénom]],Tableau[[Nom Prénom]:[Age]],3,FALSE)," ")</f>
        <v>Angers</v>
      </c>
      <c r="D13" s="109">
        <f>IFERROR(VLOOKUP(B13,Tableau[[Nom Prénom]:[Age]],4,FALSE)," ")</f>
        <v>42581307</v>
      </c>
      <c r="E13" s="109" t="str">
        <f>IFERROR(VLOOKUP(B13,Tableau[[Nom Prénom]:[Age]],2,FALSE)," ")</f>
        <v>G</v>
      </c>
      <c r="F13" s="32" t="str">
        <f>IFERROR(VLOOKUP(B13,Tableau[[Nom Prénom]:[Age]],5,FALSE)," ")</f>
        <v>U16</v>
      </c>
      <c r="G13" s="110" t="str">
        <f>IFERROR(VLOOKUP(Tableau46[[#This Row],[Nom Prénom]],#REF!,7,FALSE)," ")</f>
        <v xml:space="preserve"> </v>
      </c>
      <c r="H13" s="110" t="str">
        <f>IFERROR(VLOOKUP(B13,#REF!,3,FALSE)," ")</f>
        <v xml:space="preserve"> </v>
      </c>
      <c r="I13" s="111">
        <f>IFERROR(VLOOKUP(Tableau46[[#This Row],[Nom Prénom]],#REF!,6,FALSE),0)</f>
        <v>0</v>
      </c>
      <c r="J13" s="112" t="str">
        <f>IFERROR(VLOOKUP(B13,#REF!,7,FALSE)," ")</f>
        <v xml:space="preserve"> </v>
      </c>
      <c r="K13" s="112" t="str">
        <f>IFERROR(VLOOKUP(B13,#REF!,3,FALSE)," ")</f>
        <v xml:space="preserve"> </v>
      </c>
      <c r="L13" s="112">
        <f>IFERROR(VLOOKUP(B13,#REF!,6,FALSE),0)</f>
        <v>0</v>
      </c>
      <c r="M13" s="113" t="str">
        <f>IFERROR(VLOOKUP(B13,Tableau3[[#All],[Nom Prénom]:[Catégorie]],8,FALSE)," ")</f>
        <v xml:space="preserve"> </v>
      </c>
      <c r="N13" s="113" t="str">
        <f>IFERROR(VLOOKUP(B13,Tableau3[[#All],[Nom Prénom]:[Catégorie]],4,FALSE)," ")</f>
        <v xml:space="preserve"> </v>
      </c>
      <c r="O13" s="113">
        <f>IFERROR(VLOOKUP(B13,Tableau3[[#All],[Nom Prénom]:[Catégorie]],7,FALSE),0)</f>
        <v>0</v>
      </c>
      <c r="P13" s="114" t="str">
        <f>IFERROR(VLOOKUP(B13,#REF!,8,FALSE)," ")</f>
        <v xml:space="preserve"> </v>
      </c>
      <c r="Q13" s="114" t="str">
        <f>IFERROR(VLOOKUP(B13,#REF!,4,FALSE)," ")</f>
        <v xml:space="preserve"> </v>
      </c>
      <c r="R13" s="114">
        <f>IFERROR(VLOOKUP(B13,#REF!,7,FALSE),0)</f>
        <v>0</v>
      </c>
      <c r="S13" s="115">
        <f t="shared" si="0"/>
        <v>0</v>
      </c>
      <c r="T13" s="116">
        <f>RANK(S13,Tableau46[TOTAL])</f>
        <v>43</v>
      </c>
      <c r="U13" s="117" t="str">
        <f t="shared" si="1"/>
        <v xml:space="preserve"> </v>
      </c>
      <c r="V13" s="118">
        <f>IFERROR((RANK(IF(IF(F13="U10",1,0)=1,U13," "),Tableau46[U10],0)),0)</f>
        <v>0</v>
      </c>
      <c r="W13" s="119" t="str">
        <f t="shared" si="2"/>
        <v xml:space="preserve"> </v>
      </c>
      <c r="X13" s="120">
        <f>IFERROR((RANK(IF(IF(F13="U12",1,0)=1,W13," "),Tableau46[U12],0)),0)</f>
        <v>0</v>
      </c>
      <c r="Y13" s="119" t="str">
        <f t="shared" si="3"/>
        <v xml:space="preserve"> </v>
      </c>
      <c r="Z13" s="121">
        <f>IFERROR((RANK(IF(IF(F13="U14",1,0)=1,Y13," "),Tableau46[U14],0)),0)</f>
        <v>0</v>
      </c>
      <c r="AA13" s="119">
        <f t="shared" si="4"/>
        <v>0</v>
      </c>
      <c r="AB13" s="122">
        <f>IFERROR((RANK(IF(IF(F13="U16",1,0)=1,AA13," "),Tableau46[U16],0)),0)</f>
        <v>3</v>
      </c>
      <c r="AC13" s="119" t="str">
        <f t="shared" si="5"/>
        <v xml:space="preserve"> </v>
      </c>
      <c r="AD13" s="123">
        <f>IFERROR((RANK(IF(IF(F13="U18",1,0)=1,AC13," "),Tableau46[U18],0)),0)</f>
        <v>0</v>
      </c>
      <c r="AE13" s="111">
        <f>Tableau46[[#This Row],[Points   1]]</f>
        <v>0</v>
      </c>
      <c r="AF13" s="112">
        <f>Tableau46[[#This Row],[Points    2]]</f>
        <v>0</v>
      </c>
      <c r="AG13" s="113">
        <f>Tableau46[[#This Row],[Points    3]]</f>
        <v>0</v>
      </c>
      <c r="AH13" s="114">
        <f>Tableau46[[#This Row],[Points4]]</f>
        <v>0</v>
      </c>
    </row>
    <row r="14" spans="1:34" hidden="1">
      <c r="A14" s="4">
        <v>12</v>
      </c>
      <c r="B14" s="14" t="str">
        <f>'Liste joueur'!B123</f>
        <v>KERN Gaspard</v>
      </c>
      <c r="C14" s="109" t="str">
        <f>IFERROR(VLOOKUP(Tableau46[[#This Row],[Nom Prénom]],Tableau[[Nom Prénom]:[Age]],3,FALSE)," ")</f>
        <v>Angers</v>
      </c>
      <c r="D14" s="109">
        <f>IFERROR(VLOOKUP(B14,Tableau[[Nom Prénom]:[Age]],4,FALSE)," ")</f>
        <v>45843340</v>
      </c>
      <c r="E14" s="109" t="str">
        <f>IFERROR(VLOOKUP(B14,Tableau[[Nom Prénom]:[Age]],2,FALSE)," ")</f>
        <v>G</v>
      </c>
      <c r="F14" s="32" t="str">
        <f>IFERROR(VLOOKUP(B14,Tableau[[Nom Prénom]:[Age]],5,FALSE)," ")</f>
        <v>U10</v>
      </c>
      <c r="G14" s="110" t="str">
        <f>IFERROR(VLOOKUP(Tableau46[[#This Row],[Nom Prénom]],#REF!,7,FALSE)," ")</f>
        <v xml:space="preserve"> </v>
      </c>
      <c r="H14" s="110" t="str">
        <f>IFERROR(VLOOKUP(B14,#REF!,3,FALSE)," ")</f>
        <v xml:space="preserve"> </v>
      </c>
      <c r="I14" s="111">
        <f>IFERROR(VLOOKUP(Tableau46[[#This Row],[Nom Prénom]],#REF!,6,FALSE),0)</f>
        <v>0</v>
      </c>
      <c r="J14" s="112" t="str">
        <f>IFERROR(VLOOKUP(B14,#REF!,7,FALSE)," ")</f>
        <v xml:space="preserve"> </v>
      </c>
      <c r="K14" s="112" t="str">
        <f>IFERROR(VLOOKUP(B14,#REF!,3,FALSE)," ")</f>
        <v xml:space="preserve"> </v>
      </c>
      <c r="L14" s="112">
        <f>IFERROR(VLOOKUP(B14,#REF!,6,FALSE),0)</f>
        <v>0</v>
      </c>
      <c r="M14" s="113">
        <f>IFERROR(VLOOKUP(B14,Tableau3[[#All],[Nom Prénom]:[Catégorie]],8,FALSE)," ")</f>
        <v>1</v>
      </c>
      <c r="N14" s="113" t="str">
        <f>IFERROR(VLOOKUP(B14,Tableau3[[#All],[Nom Prénom]:[Catégorie]],4,FALSE)," ")</f>
        <v>VIOLET</v>
      </c>
      <c r="O14" s="113">
        <f>IFERROR(VLOOKUP(B14,Tableau3[[#All],[Nom Prénom]:[Catégorie]],7,FALSE),0)</f>
        <v>21</v>
      </c>
      <c r="P14" s="114" t="str">
        <f>IFERROR(VLOOKUP(B14,#REF!,8,FALSE)," ")</f>
        <v xml:space="preserve"> </v>
      </c>
      <c r="Q14" s="114" t="str">
        <f>IFERROR(VLOOKUP(B14,#REF!,4,FALSE)," ")</f>
        <v xml:space="preserve"> </v>
      </c>
      <c r="R14" s="114">
        <f>IFERROR(VLOOKUP(B14,#REF!,7,FALSE),0)</f>
        <v>0</v>
      </c>
      <c r="S14" s="115">
        <f t="shared" si="0"/>
        <v>21</v>
      </c>
      <c r="T14" s="116">
        <f>RANK(S14,Tableau46[TOTAL])</f>
        <v>12</v>
      </c>
      <c r="U14" s="117">
        <f t="shared" si="1"/>
        <v>21</v>
      </c>
      <c r="V14" s="118">
        <f>IFERROR((RANK(IF(IF(F14="U10",1,0)=1,U14," "),Tableau46[U10],0)),0)</f>
        <v>5</v>
      </c>
      <c r="W14" s="119" t="str">
        <f t="shared" si="2"/>
        <v xml:space="preserve"> </v>
      </c>
      <c r="X14" s="120">
        <f>IFERROR((RANK(IF(IF(F14="U12",1,0)=1,W14," "),Tableau46[U12],0)),0)</f>
        <v>0</v>
      </c>
      <c r="Y14" s="119" t="str">
        <f t="shared" si="3"/>
        <v xml:space="preserve"> </v>
      </c>
      <c r="Z14" s="121">
        <f>IFERROR((RANK(IF(IF(F14="U14",1,0)=1,Y14," "),Tableau46[U14],0)),0)</f>
        <v>0</v>
      </c>
      <c r="AA14" s="119" t="str">
        <f t="shared" si="4"/>
        <v xml:space="preserve"> </v>
      </c>
      <c r="AB14" s="122">
        <f>IFERROR((RANK(IF(IF(F14="U16",1,0)=1,AA14," "),Tableau46[U16],0)),0)</f>
        <v>0</v>
      </c>
      <c r="AC14" s="119" t="str">
        <f t="shared" si="5"/>
        <v xml:space="preserve"> </v>
      </c>
      <c r="AD14" s="123">
        <f>IFERROR((RANK(IF(IF(F14="U18",1,0)=1,AC14," "),Tableau46[U18],0)),0)</f>
        <v>0</v>
      </c>
      <c r="AE14" s="111">
        <f>Tableau46[[#This Row],[Points   1]]</f>
        <v>0</v>
      </c>
      <c r="AF14" s="112">
        <f>Tableau46[[#This Row],[Points    2]]</f>
        <v>0</v>
      </c>
      <c r="AG14" s="113">
        <f>Tableau46[[#This Row],[Points    3]]</f>
        <v>21</v>
      </c>
      <c r="AH14" s="114">
        <f>Tableau46[[#This Row],[Points4]]</f>
        <v>0</v>
      </c>
    </row>
    <row r="15" spans="1:34" hidden="1">
      <c r="A15" s="4">
        <v>13</v>
      </c>
      <c r="B15" s="14" t="str">
        <f>'Liste joueur'!B124</f>
        <v>KHAMDARANIKORN Maxime</v>
      </c>
      <c r="C15" s="109" t="str">
        <f>IFERROR(VLOOKUP(Tableau46[[#This Row],[Nom Prénom]],Tableau[[Nom Prénom]:[Age]],3,FALSE)," ")</f>
        <v>St Sylvain</v>
      </c>
      <c r="D15" s="109">
        <f>IFERROR(VLOOKUP(B15,Tableau[[Nom Prénom]:[Age]],4,FALSE)," ")</f>
        <v>41087322</v>
      </c>
      <c r="E15" s="109" t="str">
        <f>IFERROR(VLOOKUP(B15,Tableau[[Nom Prénom]:[Age]],2,FALSE)," ")</f>
        <v>G</v>
      </c>
      <c r="F15" s="32" t="str">
        <f>IFERROR(VLOOKUP(B15,Tableau[[Nom Prénom]:[Age]],5,FALSE)," ")</f>
        <v>U14</v>
      </c>
      <c r="G15" s="110" t="str">
        <f>IFERROR(VLOOKUP(Tableau46[[#This Row],[Nom Prénom]],#REF!,7,FALSE)," ")</f>
        <v xml:space="preserve"> </v>
      </c>
      <c r="H15" s="110" t="str">
        <f>IFERROR(VLOOKUP(B15,#REF!,3,FALSE)," ")</f>
        <v xml:space="preserve"> </v>
      </c>
      <c r="I15" s="111">
        <f>IFERROR(VLOOKUP(Tableau46[[#This Row],[Nom Prénom]],#REF!,6,FALSE),0)</f>
        <v>0</v>
      </c>
      <c r="J15" s="112" t="str">
        <f>IFERROR(VLOOKUP(B15,#REF!,7,FALSE)," ")</f>
        <v xml:space="preserve"> </v>
      </c>
      <c r="K15" s="112" t="str">
        <f>IFERROR(VLOOKUP(B15,#REF!,3,FALSE)," ")</f>
        <v xml:space="preserve"> </v>
      </c>
      <c r="L15" s="112">
        <f>IFERROR(VLOOKUP(B15,#REF!,6,FALSE),0)</f>
        <v>0</v>
      </c>
      <c r="M15" s="113">
        <f>IFERROR(VLOOKUP(B15,Tableau3[[#All],[Nom Prénom]:[Catégorie]],8,FALSE)," ")</f>
        <v>0</v>
      </c>
      <c r="N15" s="113" t="str">
        <f>IFERROR(VLOOKUP(B15,Tableau3[[#All],[Nom Prénom]:[Catégorie]],4,FALSE)," ")</f>
        <v>ROUGE</v>
      </c>
      <c r="O15" s="113">
        <f>IFERROR(VLOOKUP(B15,Tableau3[[#All],[Nom Prénom]:[Catégorie]],7,FALSE),0)</f>
        <v>20</v>
      </c>
      <c r="P15" s="114" t="str">
        <f>IFERROR(VLOOKUP(B15,#REF!,8,FALSE)," ")</f>
        <v xml:space="preserve"> </v>
      </c>
      <c r="Q15" s="114" t="str">
        <f>IFERROR(VLOOKUP(B15,#REF!,4,FALSE)," ")</f>
        <v xml:space="preserve"> </v>
      </c>
      <c r="R15" s="114">
        <f>IFERROR(VLOOKUP(B15,#REF!,7,FALSE),0)</f>
        <v>0</v>
      </c>
      <c r="S15" s="115">
        <f t="shared" si="0"/>
        <v>20</v>
      </c>
      <c r="T15" s="116">
        <f>RANK(S15,Tableau46[TOTAL])</f>
        <v>13</v>
      </c>
      <c r="U15" s="117" t="str">
        <f t="shared" si="1"/>
        <v xml:space="preserve"> </v>
      </c>
      <c r="V15" s="118">
        <f>IFERROR((RANK(IF(IF(F15="U10",1,0)=1,U15," "),Tableau46[U10],0)),0)</f>
        <v>0</v>
      </c>
      <c r="W15" s="119" t="str">
        <f t="shared" si="2"/>
        <v xml:space="preserve"> </v>
      </c>
      <c r="X15" s="120">
        <f>IFERROR((RANK(IF(IF(F15="U12",1,0)=1,W15," "),Tableau46[U12],0)),0)</f>
        <v>0</v>
      </c>
      <c r="Y15" s="119">
        <f t="shared" si="3"/>
        <v>20</v>
      </c>
      <c r="Z15" s="121">
        <f>IFERROR((RANK(IF(IF(F15="U14",1,0)=1,Y15," "),Tableau46[U14],0)),0)</f>
        <v>5</v>
      </c>
      <c r="AA15" s="119" t="str">
        <f t="shared" si="4"/>
        <v xml:space="preserve"> </v>
      </c>
      <c r="AB15" s="122">
        <f>IFERROR((RANK(IF(IF(F15="U16",1,0)=1,AA15," "),Tableau46[U16],0)),0)</f>
        <v>0</v>
      </c>
      <c r="AC15" s="119" t="str">
        <f t="shared" si="5"/>
        <v xml:space="preserve"> </v>
      </c>
      <c r="AD15" s="123">
        <f>IFERROR((RANK(IF(IF(F15="U18",1,0)=1,AC15," "),Tableau46[U18],0)),0)</f>
        <v>0</v>
      </c>
      <c r="AE15" s="111">
        <f>Tableau46[[#This Row],[Points   1]]</f>
        <v>0</v>
      </c>
      <c r="AF15" s="112">
        <f>Tableau46[[#This Row],[Points    2]]</f>
        <v>0</v>
      </c>
      <c r="AG15" s="113">
        <f>Tableau46[[#This Row],[Points    3]]</f>
        <v>20</v>
      </c>
      <c r="AH15" s="114">
        <f>Tableau46[[#This Row],[Points4]]</f>
        <v>0</v>
      </c>
    </row>
    <row r="16" spans="1:34" hidden="1">
      <c r="A16" s="4">
        <v>14</v>
      </c>
      <c r="B16" s="14" t="str">
        <f>'Liste joueur'!B125</f>
        <v>LANDEAU-TROTTIER Louison</v>
      </c>
      <c r="C16" s="109" t="str">
        <f>IFERROR(VLOOKUP(Tableau46[[#This Row],[Nom Prénom]],Tableau[[Nom Prénom]:[Age]],3,FALSE)," ")</f>
        <v>Anjou</v>
      </c>
      <c r="D16" s="109">
        <f>IFERROR(VLOOKUP(B16,Tableau[[Nom Prénom]:[Age]],4,FALSE)," ")</f>
        <v>546100352</v>
      </c>
      <c r="E16" s="109" t="str">
        <f>IFERROR(VLOOKUP(B16,Tableau[[Nom Prénom]:[Age]],2,FALSE)," ")</f>
        <v>G</v>
      </c>
      <c r="F16" s="32" t="str">
        <f>IFERROR(VLOOKUP(B16,Tableau[[Nom Prénom]:[Age]],5,FALSE)," ")</f>
        <v>U14</v>
      </c>
      <c r="G16" s="110" t="str">
        <f>IFERROR(VLOOKUP(Tableau46[[#This Row],[Nom Prénom]],#REF!,7,FALSE)," ")</f>
        <v xml:space="preserve"> </v>
      </c>
      <c r="H16" s="110" t="str">
        <f>IFERROR(VLOOKUP(B16,#REF!,3,FALSE)," ")</f>
        <v xml:space="preserve"> </v>
      </c>
      <c r="I16" s="111">
        <f>IFERROR(VLOOKUP(Tableau46[[#This Row],[Nom Prénom]],#REF!,6,FALSE),0)</f>
        <v>0</v>
      </c>
      <c r="J16" s="112" t="str">
        <f>IFERROR(VLOOKUP(B16,#REF!,7,FALSE)," ")</f>
        <v xml:space="preserve"> </v>
      </c>
      <c r="K16" s="112" t="str">
        <f>IFERROR(VLOOKUP(B16,#REF!,3,FALSE)," ")</f>
        <v xml:space="preserve"> </v>
      </c>
      <c r="L16" s="112">
        <f>IFERROR(VLOOKUP(B16,#REF!,6,FALSE),0)</f>
        <v>0</v>
      </c>
      <c r="M16" s="113" t="str">
        <f>IFERROR(VLOOKUP(B16,Tableau3[[#All],[Nom Prénom]:[Catégorie]],8,FALSE)," ")</f>
        <v xml:space="preserve"> </v>
      </c>
      <c r="N16" s="113" t="str">
        <f>IFERROR(VLOOKUP(B16,Tableau3[[#All],[Nom Prénom]:[Catégorie]],4,FALSE)," ")</f>
        <v xml:space="preserve"> </v>
      </c>
      <c r="O16" s="113">
        <f>IFERROR(VLOOKUP(B16,Tableau3[[#All],[Nom Prénom]:[Catégorie]],7,FALSE),0)</f>
        <v>0</v>
      </c>
      <c r="P16" s="114" t="str">
        <f>IFERROR(VLOOKUP(B16,#REF!,8,FALSE)," ")</f>
        <v xml:space="preserve"> </v>
      </c>
      <c r="Q16" s="114" t="str">
        <f>IFERROR(VLOOKUP(B16,#REF!,4,FALSE)," ")</f>
        <v xml:space="preserve"> </v>
      </c>
      <c r="R16" s="114">
        <f>IFERROR(VLOOKUP(B16,#REF!,7,FALSE),0)</f>
        <v>0</v>
      </c>
      <c r="S16" s="115">
        <f t="shared" si="0"/>
        <v>0</v>
      </c>
      <c r="T16" s="116">
        <f>RANK(S16,Tableau46[TOTAL])</f>
        <v>43</v>
      </c>
      <c r="U16" s="117" t="str">
        <f t="shared" si="1"/>
        <v xml:space="preserve"> </v>
      </c>
      <c r="V16" s="118">
        <f>IFERROR((RANK(IF(IF(F16="U10",1,0)=1,U16," "),Tableau46[U10],0)),0)</f>
        <v>0</v>
      </c>
      <c r="W16" s="119" t="str">
        <f t="shared" si="2"/>
        <v xml:space="preserve"> </v>
      </c>
      <c r="X16" s="120">
        <f>IFERROR((RANK(IF(IF(F16="U12",1,0)=1,W16," "),Tableau46[U12],0)),0)</f>
        <v>0</v>
      </c>
      <c r="Y16" s="119">
        <f t="shared" si="3"/>
        <v>0</v>
      </c>
      <c r="Z16" s="121">
        <f>IFERROR((RANK(IF(IF(F16="U14",1,0)=1,Y16," "),Tableau46[U14],0)),0)</f>
        <v>13</v>
      </c>
      <c r="AA16" s="119" t="str">
        <f t="shared" si="4"/>
        <v xml:space="preserve"> </v>
      </c>
      <c r="AB16" s="122">
        <f>IFERROR((RANK(IF(IF(F16="U16",1,0)=1,AA16," "),Tableau46[U16],0)),0)</f>
        <v>0</v>
      </c>
      <c r="AC16" s="119" t="str">
        <f t="shared" si="5"/>
        <v xml:space="preserve"> </v>
      </c>
      <c r="AD16" s="123">
        <f>IFERROR((RANK(IF(IF(F16="U18",1,0)=1,AC16," "),Tableau46[U18],0)),0)</f>
        <v>0</v>
      </c>
      <c r="AE16" s="111">
        <f>Tableau46[[#This Row],[Points   1]]</f>
        <v>0</v>
      </c>
      <c r="AF16" s="112">
        <f>Tableau46[[#This Row],[Points    2]]</f>
        <v>0</v>
      </c>
      <c r="AG16" s="113">
        <f>Tableau46[[#This Row],[Points    3]]</f>
        <v>0</v>
      </c>
      <c r="AH16" s="114">
        <f>Tableau46[[#This Row],[Points4]]</f>
        <v>0</v>
      </c>
    </row>
    <row r="17" spans="1:34" hidden="1">
      <c r="A17" s="4">
        <v>15</v>
      </c>
      <c r="B17" s="14" t="str">
        <f>'Liste joueur'!B126</f>
        <v>LAVERGNE Gaspard</v>
      </c>
      <c r="C17" s="109" t="str">
        <f>IFERROR(VLOOKUP(Tableau46[[#This Row],[Nom Prénom]],Tableau[[Nom Prénom]:[Age]],3,FALSE)," ")</f>
        <v>Cholet</v>
      </c>
      <c r="D17" s="109">
        <f>IFERROR(VLOOKUP(B17,Tableau[[Nom Prénom]:[Age]],4,FALSE)," ")</f>
        <v>529864319</v>
      </c>
      <c r="E17" s="109" t="str">
        <f>IFERROR(VLOOKUP(B17,Tableau[[Nom Prénom]:[Age]],2,FALSE)," ")</f>
        <v>G</v>
      </c>
      <c r="F17" s="32" t="str">
        <f>IFERROR(VLOOKUP(B17,Tableau[[Nom Prénom]:[Age]],5,FALSE)," ")</f>
        <v>U18</v>
      </c>
      <c r="G17" s="110" t="str">
        <f>IFERROR(VLOOKUP(Tableau46[[#This Row],[Nom Prénom]],#REF!,7,FALSE)," ")</f>
        <v xml:space="preserve"> </v>
      </c>
      <c r="H17" s="110" t="str">
        <f>IFERROR(VLOOKUP(B17,#REF!,3,FALSE)," ")</f>
        <v xml:space="preserve"> </v>
      </c>
      <c r="I17" s="111">
        <f>IFERROR(VLOOKUP(Tableau46[[#This Row],[Nom Prénom]],#REF!,6,FALSE),0)</f>
        <v>0</v>
      </c>
      <c r="J17" s="112" t="str">
        <f>IFERROR(VLOOKUP(B17,#REF!,7,FALSE)," ")</f>
        <v xml:space="preserve"> </v>
      </c>
      <c r="K17" s="112" t="str">
        <f>IFERROR(VLOOKUP(B17,#REF!,3,FALSE)," ")</f>
        <v xml:space="preserve"> </v>
      </c>
      <c r="L17" s="112">
        <f>IFERROR(VLOOKUP(B17,#REF!,6,FALSE),0)</f>
        <v>0</v>
      </c>
      <c r="M17" s="113" t="str">
        <f>IFERROR(VLOOKUP(B17,Tableau3[[#All],[Nom Prénom]:[Catégorie]],8,FALSE)," ")</f>
        <v xml:space="preserve"> </v>
      </c>
      <c r="N17" s="113" t="str">
        <f>IFERROR(VLOOKUP(B17,Tableau3[[#All],[Nom Prénom]:[Catégorie]],4,FALSE)," ")</f>
        <v xml:space="preserve"> </v>
      </c>
      <c r="O17" s="113">
        <f>IFERROR(VLOOKUP(B17,Tableau3[[#All],[Nom Prénom]:[Catégorie]],7,FALSE),0)</f>
        <v>0</v>
      </c>
      <c r="P17" s="114" t="str">
        <f>IFERROR(VLOOKUP(B17,#REF!,8,FALSE)," ")</f>
        <v xml:space="preserve"> </v>
      </c>
      <c r="Q17" s="114" t="str">
        <f>IFERROR(VLOOKUP(B17,#REF!,4,FALSE)," ")</f>
        <v xml:space="preserve"> </v>
      </c>
      <c r="R17" s="114">
        <f>IFERROR(VLOOKUP(B17,#REF!,7,FALSE),0)</f>
        <v>0</v>
      </c>
      <c r="S17" s="115">
        <f t="shared" si="0"/>
        <v>0</v>
      </c>
      <c r="T17" s="116">
        <f>RANK(S17,Tableau46[TOTAL])</f>
        <v>43</v>
      </c>
      <c r="U17" s="117" t="str">
        <f t="shared" si="1"/>
        <v xml:space="preserve"> </v>
      </c>
      <c r="V17" s="118">
        <f>IFERROR((RANK(IF(IF(F17="U10",1,0)=1,U17," "),Tableau46[U10],0)),0)</f>
        <v>0</v>
      </c>
      <c r="W17" s="119" t="str">
        <f t="shared" si="2"/>
        <v xml:space="preserve"> </v>
      </c>
      <c r="X17" s="120">
        <f>IFERROR((RANK(IF(IF(F17="U12",1,0)=1,W17," "),Tableau46[U12],0)),0)</f>
        <v>0</v>
      </c>
      <c r="Y17" s="119" t="str">
        <f t="shared" si="3"/>
        <v xml:space="preserve"> </v>
      </c>
      <c r="Z17" s="121">
        <f>IFERROR((RANK(IF(IF(F17="U14",1,0)=1,Y17," "),Tableau46[U14],0)),0)</f>
        <v>0</v>
      </c>
      <c r="AA17" s="119" t="str">
        <f t="shared" si="4"/>
        <v xml:space="preserve"> </v>
      </c>
      <c r="AB17" s="122">
        <f>IFERROR((RANK(IF(IF(F17="U16",1,0)=1,AA17," "),Tableau46[U16],0)),0)</f>
        <v>0</v>
      </c>
      <c r="AC17" s="119">
        <f t="shared" si="5"/>
        <v>0</v>
      </c>
      <c r="AD17" s="123">
        <f>IFERROR((RANK(IF(IF(F17="U18",1,0)=1,AC17," "),Tableau46[U18],0)),0)</f>
        <v>1</v>
      </c>
      <c r="AE17" s="111">
        <f>Tableau46[[#This Row],[Points   1]]</f>
        <v>0</v>
      </c>
      <c r="AF17" s="112">
        <f>Tableau46[[#This Row],[Points    2]]</f>
        <v>0</v>
      </c>
      <c r="AG17" s="113">
        <f>Tableau46[[#This Row],[Points    3]]</f>
        <v>0</v>
      </c>
      <c r="AH17" s="114">
        <f>Tableau46[[#This Row],[Points4]]</f>
        <v>0</v>
      </c>
    </row>
    <row r="18" spans="1:34" hidden="1">
      <c r="A18" s="4">
        <v>16</v>
      </c>
      <c r="B18" s="14" t="str">
        <f>'Liste joueur'!B127</f>
        <v>LE GALL Ange</v>
      </c>
      <c r="C18" s="109" t="str">
        <f>IFERROR(VLOOKUP(Tableau46[[#This Row],[Nom Prénom]],Tableau[[Nom Prénom]:[Age]],3,FALSE)," ")</f>
        <v>Angers</v>
      </c>
      <c r="D18" s="109">
        <f>IFERROR(VLOOKUP(B18,Tableau[[Nom Prénom]:[Age]],4,FALSE)," ")</f>
        <v>513286367</v>
      </c>
      <c r="E18" s="109" t="str">
        <f>IFERROR(VLOOKUP(B18,Tableau[[Nom Prénom]:[Age]],2,FALSE)," ")</f>
        <v>G</v>
      </c>
      <c r="F18" s="32" t="str">
        <f>IFERROR(VLOOKUP(B18,Tableau[[Nom Prénom]:[Age]],5,FALSE)," ")</f>
        <v>U10</v>
      </c>
      <c r="G18" s="110" t="str">
        <f>IFERROR(VLOOKUP(Tableau46[[#This Row],[Nom Prénom]],#REF!,7,FALSE)," ")</f>
        <v xml:space="preserve"> </v>
      </c>
      <c r="H18" s="110" t="str">
        <f>IFERROR(VLOOKUP(B18,#REF!,3,FALSE)," ")</f>
        <v xml:space="preserve"> </v>
      </c>
      <c r="I18" s="111">
        <f>IFERROR(VLOOKUP(Tableau46[[#This Row],[Nom Prénom]],#REF!,6,FALSE),0)</f>
        <v>0</v>
      </c>
      <c r="J18" s="112" t="str">
        <f>IFERROR(VLOOKUP(B18,#REF!,7,FALSE)," ")</f>
        <v xml:space="preserve"> </v>
      </c>
      <c r="K18" s="112" t="str">
        <f>IFERROR(VLOOKUP(B18,#REF!,3,FALSE)," ")</f>
        <v xml:space="preserve"> </v>
      </c>
      <c r="L18" s="112">
        <f>IFERROR(VLOOKUP(B18,#REF!,6,FALSE),0)</f>
        <v>0</v>
      </c>
      <c r="M18" s="113">
        <f>IFERROR(VLOOKUP(B18,Tableau3[[#All],[Nom Prénom]:[Catégorie]],8,FALSE)," ")</f>
        <v>4</v>
      </c>
      <c r="N18" s="113" t="str">
        <f>IFERROR(VLOOKUP(B18,Tableau3[[#All],[Nom Prénom]:[Catégorie]],4,FALSE)," ")</f>
        <v>BLEU</v>
      </c>
      <c r="O18" s="113">
        <f>IFERROR(VLOOKUP(B18,Tableau3[[#All],[Nom Prénom]:[Catégorie]],7,FALSE),0)</f>
        <v>17</v>
      </c>
      <c r="P18" s="114" t="str">
        <f>IFERROR(VLOOKUP(B18,#REF!,8,FALSE)," ")</f>
        <v xml:space="preserve"> </v>
      </c>
      <c r="Q18" s="114" t="str">
        <f>IFERROR(VLOOKUP(B18,#REF!,4,FALSE)," ")</f>
        <v xml:space="preserve"> </v>
      </c>
      <c r="R18" s="114">
        <f>IFERROR(VLOOKUP(B18,#REF!,7,FALSE),0)</f>
        <v>0</v>
      </c>
      <c r="S18" s="115">
        <f t="shared" si="0"/>
        <v>17</v>
      </c>
      <c r="T18" s="116">
        <f>RANK(S18,Tableau46[TOTAL])</f>
        <v>16</v>
      </c>
      <c r="U18" s="117">
        <f t="shared" si="1"/>
        <v>17</v>
      </c>
      <c r="V18" s="118">
        <f>IFERROR((RANK(IF(IF(F18="U10",1,0)=1,U18," "),Tableau46[U10],0)),0)</f>
        <v>7</v>
      </c>
      <c r="W18" s="119" t="str">
        <f t="shared" si="2"/>
        <v xml:space="preserve"> </v>
      </c>
      <c r="X18" s="120">
        <f>IFERROR((RANK(IF(IF(F18="U12",1,0)=1,W18," "),Tableau46[U12],0)),0)</f>
        <v>0</v>
      </c>
      <c r="Y18" s="119" t="str">
        <f t="shared" si="3"/>
        <v xml:space="preserve"> </v>
      </c>
      <c r="Z18" s="121">
        <f>IFERROR((RANK(IF(IF(F18="U14",1,0)=1,Y18," "),Tableau46[U14],0)),0)</f>
        <v>0</v>
      </c>
      <c r="AA18" s="119" t="str">
        <f t="shared" si="4"/>
        <v xml:space="preserve"> </v>
      </c>
      <c r="AB18" s="122">
        <f>IFERROR((RANK(IF(IF(F18="U16",1,0)=1,AA18," "),Tableau46[U16],0)),0)</f>
        <v>0</v>
      </c>
      <c r="AC18" s="119" t="str">
        <f t="shared" si="5"/>
        <v xml:space="preserve"> </v>
      </c>
      <c r="AD18" s="123">
        <f>IFERROR((RANK(IF(IF(F18="U18",1,0)=1,AC18," "),Tableau46[U18],0)),0)</f>
        <v>0</v>
      </c>
      <c r="AE18" s="111">
        <f>Tableau46[[#This Row],[Points   1]]</f>
        <v>0</v>
      </c>
      <c r="AF18" s="112">
        <f>Tableau46[[#This Row],[Points    2]]</f>
        <v>0</v>
      </c>
      <c r="AG18" s="113">
        <f>Tableau46[[#This Row],[Points    3]]</f>
        <v>17</v>
      </c>
      <c r="AH18" s="114">
        <f>Tableau46[[#This Row],[Points4]]</f>
        <v>0</v>
      </c>
    </row>
    <row r="19" spans="1:34" hidden="1">
      <c r="A19" s="4">
        <v>17</v>
      </c>
      <c r="B19" s="14" t="str">
        <f>'Liste joueur'!B128</f>
        <v>LE GALL Charlie</v>
      </c>
      <c r="C19" s="109" t="str">
        <f>IFERROR(VLOOKUP(Tableau46[[#This Row],[Nom Prénom]],Tableau[[Nom Prénom]:[Age]],3,FALSE)," ")</f>
        <v>Angers</v>
      </c>
      <c r="D19" s="109">
        <f>IFERROR(VLOOKUP(B19,Tableau[[Nom Prénom]:[Age]],4,FALSE)," ")</f>
        <v>513287366</v>
      </c>
      <c r="E19" s="109" t="str">
        <f>IFERROR(VLOOKUP(B19,Tableau[[Nom Prénom]:[Age]],2,FALSE)," ")</f>
        <v>G</v>
      </c>
      <c r="F19" s="32" t="str">
        <f>IFERROR(VLOOKUP(B19,Tableau[[Nom Prénom]:[Age]],5,FALSE)," ")</f>
        <v>U10</v>
      </c>
      <c r="G19" s="110" t="str">
        <f>IFERROR(VLOOKUP(Tableau46[[#This Row],[Nom Prénom]],#REF!,7,FALSE)," ")</f>
        <v xml:space="preserve"> </v>
      </c>
      <c r="H19" s="110" t="str">
        <f>IFERROR(VLOOKUP(B19,#REF!,3,FALSE)," ")</f>
        <v xml:space="preserve"> </v>
      </c>
      <c r="I19" s="111">
        <f>IFERROR(VLOOKUP(Tableau46[[#This Row],[Nom Prénom]],#REF!,6,FALSE),0)</f>
        <v>0</v>
      </c>
      <c r="J19" s="112" t="str">
        <f>IFERROR(VLOOKUP(B19,#REF!,7,FALSE)," ")</f>
        <v xml:space="preserve"> </v>
      </c>
      <c r="K19" s="112" t="str">
        <f>IFERROR(VLOOKUP(B19,#REF!,3,FALSE)," ")</f>
        <v xml:space="preserve"> </v>
      </c>
      <c r="L19" s="112">
        <f>IFERROR(VLOOKUP(B19,#REF!,6,FALSE),0)</f>
        <v>0</v>
      </c>
      <c r="M19" s="113">
        <f>IFERROR(VLOOKUP(B19,Tableau3[[#All],[Nom Prénom]:[Catégorie]],8,FALSE)," ")</f>
        <v>1</v>
      </c>
      <c r="N19" s="113" t="str">
        <f>IFERROR(VLOOKUP(B19,Tableau3[[#All],[Nom Prénom]:[Catégorie]],4,FALSE)," ")</f>
        <v>BLEU</v>
      </c>
      <c r="O19" s="113">
        <f>IFERROR(VLOOKUP(B19,Tableau3[[#All],[Nom Prénom]:[Catégorie]],7,FALSE),0)</f>
        <v>13</v>
      </c>
      <c r="P19" s="114" t="str">
        <f>IFERROR(VLOOKUP(B19,#REF!,8,FALSE)," ")</f>
        <v xml:space="preserve"> </v>
      </c>
      <c r="Q19" s="114" t="str">
        <f>IFERROR(VLOOKUP(B19,#REF!,4,FALSE)," ")</f>
        <v xml:space="preserve"> </v>
      </c>
      <c r="R19" s="114">
        <f>IFERROR(VLOOKUP(B19,#REF!,7,FALSE),0)</f>
        <v>0</v>
      </c>
      <c r="S19" s="115">
        <f t="shared" si="0"/>
        <v>13</v>
      </c>
      <c r="T19" s="116">
        <f>RANK(S19,Tableau46[TOTAL])</f>
        <v>19</v>
      </c>
      <c r="U19" s="117">
        <f t="shared" si="1"/>
        <v>13</v>
      </c>
      <c r="V19" s="118">
        <f>IFERROR((RANK(IF(IF(F19="U10",1,0)=1,U19," "),Tableau46[U10],0)),0)</f>
        <v>8</v>
      </c>
      <c r="W19" s="119" t="str">
        <f t="shared" si="2"/>
        <v xml:space="preserve"> </v>
      </c>
      <c r="X19" s="120">
        <f>IFERROR((RANK(IF(IF(F19="U12",1,0)=1,W19," "),Tableau46[U12],0)),0)</f>
        <v>0</v>
      </c>
      <c r="Y19" s="119" t="str">
        <f t="shared" si="3"/>
        <v xml:space="preserve"> </v>
      </c>
      <c r="Z19" s="121">
        <f>IFERROR((RANK(IF(IF(F19="U14",1,0)=1,Y19," "),Tableau46[U14],0)),0)</f>
        <v>0</v>
      </c>
      <c r="AA19" s="119" t="str">
        <f t="shared" si="4"/>
        <v xml:space="preserve"> </v>
      </c>
      <c r="AB19" s="122">
        <f>IFERROR((RANK(IF(IF(F19="U16",1,0)=1,AA19," "),Tableau46[U16],0)),0)</f>
        <v>0</v>
      </c>
      <c r="AC19" s="119" t="str">
        <f t="shared" si="5"/>
        <v xml:space="preserve"> </v>
      </c>
      <c r="AD19" s="123">
        <f>IFERROR((RANK(IF(IF(F19="U18",1,0)=1,AC19," "),Tableau46[U18],0)),0)</f>
        <v>0</v>
      </c>
      <c r="AE19" s="111">
        <f>Tableau46[[#This Row],[Points   1]]</f>
        <v>0</v>
      </c>
      <c r="AF19" s="112">
        <f>Tableau46[[#This Row],[Points    2]]</f>
        <v>0</v>
      </c>
      <c r="AG19" s="113">
        <f>Tableau46[[#This Row],[Points    3]]</f>
        <v>13</v>
      </c>
      <c r="AH19" s="114">
        <f>Tableau46[[#This Row],[Points4]]</f>
        <v>0</v>
      </c>
    </row>
    <row r="20" spans="1:34" hidden="1">
      <c r="A20" s="4">
        <v>18</v>
      </c>
      <c r="B20" s="14" t="str">
        <f>'Liste joueur'!B129</f>
        <v>LE SOLLIEC Maël</v>
      </c>
      <c r="C20" s="109" t="str">
        <f>IFERROR(VLOOKUP(Tableau46[[#This Row],[Nom Prénom]],Tableau[[Nom Prénom]:[Age]],3,FALSE)," ")</f>
        <v>Anjou</v>
      </c>
      <c r="D20" s="109">
        <f>IFERROR(VLOOKUP(B20,Tableau[[Nom Prénom]:[Age]],4,FALSE)," ")</f>
        <v>535078309</v>
      </c>
      <c r="E20" s="109" t="str">
        <f>IFERROR(VLOOKUP(B20,Tableau[[Nom Prénom]:[Age]],2,FALSE)," ")</f>
        <v>G</v>
      </c>
      <c r="F20" s="32" t="str">
        <f>IFERROR(VLOOKUP(B20,Tableau[[Nom Prénom]:[Age]],5,FALSE)," ")</f>
        <v>U10</v>
      </c>
      <c r="G20" s="110" t="str">
        <f>IFERROR(VLOOKUP(Tableau46[[#This Row],[Nom Prénom]],#REF!,7,FALSE)," ")</f>
        <v xml:space="preserve"> </v>
      </c>
      <c r="H20" s="110" t="str">
        <f>IFERROR(VLOOKUP(B20,#REF!,3,FALSE)," ")</f>
        <v xml:space="preserve"> </v>
      </c>
      <c r="I20" s="111">
        <f>IFERROR(VLOOKUP(Tableau46[[#This Row],[Nom Prénom]],#REF!,6,FALSE),0)</f>
        <v>0</v>
      </c>
      <c r="J20" s="112" t="str">
        <f>IFERROR(VLOOKUP(B20,#REF!,7,FALSE)," ")</f>
        <v xml:space="preserve"> </v>
      </c>
      <c r="K20" s="112" t="str">
        <f>IFERROR(VLOOKUP(B20,#REF!,3,FALSE)," ")</f>
        <v xml:space="preserve"> </v>
      </c>
      <c r="L20" s="112">
        <f>IFERROR(VLOOKUP(B20,#REF!,6,FALSE),0)</f>
        <v>0</v>
      </c>
      <c r="M20" s="113" t="str">
        <f>IFERROR(VLOOKUP(B20,Tableau3[[#All],[Nom Prénom]:[Catégorie]],8,FALSE)," ")</f>
        <v xml:space="preserve"> </v>
      </c>
      <c r="N20" s="113" t="str">
        <f>IFERROR(VLOOKUP(B20,Tableau3[[#All],[Nom Prénom]:[Catégorie]],4,FALSE)," ")</f>
        <v xml:space="preserve"> </v>
      </c>
      <c r="O20" s="113">
        <f>IFERROR(VLOOKUP(B20,Tableau3[[#All],[Nom Prénom]:[Catégorie]],7,FALSE),0)</f>
        <v>0</v>
      </c>
      <c r="P20" s="114" t="str">
        <f>IFERROR(VLOOKUP(B20,#REF!,8,FALSE)," ")</f>
        <v xml:space="preserve"> </v>
      </c>
      <c r="Q20" s="114" t="str">
        <f>IFERROR(VLOOKUP(B20,#REF!,4,FALSE)," ")</f>
        <v xml:space="preserve"> </v>
      </c>
      <c r="R20" s="114">
        <f>IFERROR(VLOOKUP(B20,#REF!,7,FALSE),0)</f>
        <v>0</v>
      </c>
      <c r="S20" s="115">
        <f t="shared" si="0"/>
        <v>0</v>
      </c>
      <c r="T20" s="116">
        <f>RANK(S20,Tableau46[TOTAL])</f>
        <v>43</v>
      </c>
      <c r="U20" s="117">
        <f t="shared" si="1"/>
        <v>0</v>
      </c>
      <c r="V20" s="118">
        <f>IFERROR((RANK(IF(IF(F20="U10",1,0)=1,U20," "),Tableau46[U10],0)),0)</f>
        <v>20</v>
      </c>
      <c r="W20" s="119" t="str">
        <f t="shared" si="2"/>
        <v xml:space="preserve"> </v>
      </c>
      <c r="X20" s="120">
        <f>IFERROR((RANK(IF(IF(F20="U12",1,0)=1,W20," "),Tableau46[U12],0)),0)</f>
        <v>0</v>
      </c>
      <c r="Y20" s="119" t="str">
        <f t="shared" si="3"/>
        <v xml:space="preserve"> </v>
      </c>
      <c r="Z20" s="121">
        <f>IFERROR((RANK(IF(IF(F20="U14",1,0)=1,Y20," "),Tableau46[U14],0)),0)</f>
        <v>0</v>
      </c>
      <c r="AA20" s="119" t="str">
        <f t="shared" si="4"/>
        <v xml:space="preserve"> </v>
      </c>
      <c r="AB20" s="122">
        <f>IFERROR((RANK(IF(IF(F20="U16",1,0)=1,AA20," "),Tableau46[U16],0)),0)</f>
        <v>0</v>
      </c>
      <c r="AC20" s="119" t="str">
        <f t="shared" si="5"/>
        <v xml:space="preserve"> </v>
      </c>
      <c r="AD20" s="123">
        <f>IFERROR((RANK(IF(IF(F20="U18",1,0)=1,AC20," "),Tableau46[U18],0)),0)</f>
        <v>0</v>
      </c>
      <c r="AE20" s="111">
        <f>Tableau46[[#This Row],[Points   1]]</f>
        <v>0</v>
      </c>
      <c r="AF20" s="112">
        <f>Tableau46[[#This Row],[Points    2]]</f>
        <v>0</v>
      </c>
      <c r="AG20" s="113">
        <f>Tableau46[[#This Row],[Points    3]]</f>
        <v>0</v>
      </c>
      <c r="AH20" s="114">
        <f>Tableau46[[#This Row],[Points4]]</f>
        <v>0</v>
      </c>
    </row>
    <row r="21" spans="1:34" hidden="1">
      <c r="A21" s="4">
        <v>19</v>
      </c>
      <c r="B21" s="14" t="str">
        <f>'Liste joueur'!B130</f>
        <v>LEBERT Thiago</v>
      </c>
      <c r="C21" s="109" t="str">
        <f>IFERROR(VLOOKUP(Tableau46[[#This Row],[Nom Prénom]],Tableau[[Nom Prénom]:[Age]],3,FALSE)," ")</f>
        <v>Cholet</v>
      </c>
      <c r="D21" s="109">
        <f>IFERROR(VLOOKUP(B21,Tableau[[Nom Prénom]:[Age]],4,FALSE)," ")</f>
        <v>41174301</v>
      </c>
      <c r="E21" s="109" t="str">
        <f>IFERROR(VLOOKUP(B21,Tableau[[Nom Prénom]:[Age]],2,FALSE)," ")</f>
        <v>G</v>
      </c>
      <c r="F21" s="32" t="str">
        <f>IFERROR(VLOOKUP(B21,Tableau[[Nom Prénom]:[Age]],5,FALSE)," ")</f>
        <v>U10</v>
      </c>
      <c r="G21" s="110" t="str">
        <f>IFERROR(VLOOKUP(Tableau46[[#This Row],[Nom Prénom]],#REF!,7,FALSE)," ")</f>
        <v xml:space="preserve"> </v>
      </c>
      <c r="H21" s="110" t="str">
        <f>IFERROR(VLOOKUP(B21,#REF!,3,FALSE)," ")</f>
        <v xml:space="preserve"> </v>
      </c>
      <c r="I21" s="111">
        <f>IFERROR(VLOOKUP(Tableau46[[#This Row],[Nom Prénom]],#REF!,6,FALSE),0)</f>
        <v>0</v>
      </c>
      <c r="J21" s="112" t="str">
        <f>IFERROR(VLOOKUP(B21,#REF!,7,FALSE)," ")</f>
        <v xml:space="preserve"> </v>
      </c>
      <c r="K21" s="112" t="str">
        <f>IFERROR(VLOOKUP(B21,#REF!,3,FALSE)," ")</f>
        <v xml:space="preserve"> </v>
      </c>
      <c r="L21" s="112">
        <f>IFERROR(VLOOKUP(B21,#REF!,6,FALSE),0)</f>
        <v>0</v>
      </c>
      <c r="M21" s="113" t="str">
        <f>IFERROR(VLOOKUP(B21,Tableau3[[#All],[Nom Prénom]:[Catégorie]],8,FALSE)," ")</f>
        <v xml:space="preserve"> </v>
      </c>
      <c r="N21" s="113" t="str">
        <f>IFERROR(VLOOKUP(B21,Tableau3[[#All],[Nom Prénom]:[Catégorie]],4,FALSE)," ")</f>
        <v xml:space="preserve"> </v>
      </c>
      <c r="O21" s="113">
        <f>IFERROR(VLOOKUP(B21,Tableau3[[#All],[Nom Prénom]:[Catégorie]],7,FALSE),0)</f>
        <v>0</v>
      </c>
      <c r="P21" s="114" t="str">
        <f>IFERROR(VLOOKUP(B21,#REF!,8,FALSE)," ")</f>
        <v xml:space="preserve"> </v>
      </c>
      <c r="Q21" s="114" t="str">
        <f>IFERROR(VLOOKUP(B21,#REF!,4,FALSE)," ")</f>
        <v xml:space="preserve"> </v>
      </c>
      <c r="R21" s="114">
        <f>IFERROR(VLOOKUP(B21,#REF!,7,FALSE),0)</f>
        <v>0</v>
      </c>
      <c r="S21" s="115">
        <f t="shared" si="0"/>
        <v>0</v>
      </c>
      <c r="T21" s="116">
        <f>RANK(S21,Tableau46[TOTAL])</f>
        <v>43</v>
      </c>
      <c r="U21" s="117">
        <f t="shared" si="1"/>
        <v>0</v>
      </c>
      <c r="V21" s="118">
        <f>IFERROR((RANK(IF(IF(F21="U10",1,0)=1,U21," "),Tableau46[U10],0)),0)</f>
        <v>20</v>
      </c>
      <c r="W21" s="119" t="str">
        <f t="shared" si="2"/>
        <v xml:space="preserve"> </v>
      </c>
      <c r="X21" s="120">
        <f>IFERROR((RANK(IF(IF(F21="U12",1,0)=1,W21," "),Tableau46[U12],0)),0)</f>
        <v>0</v>
      </c>
      <c r="Y21" s="119" t="str">
        <f t="shared" si="3"/>
        <v xml:space="preserve"> </v>
      </c>
      <c r="Z21" s="121">
        <f>IFERROR((RANK(IF(IF(F21="U14",1,0)=1,Y21," "),Tableau46[U14],0)),0)</f>
        <v>0</v>
      </c>
      <c r="AA21" s="119" t="str">
        <f t="shared" si="4"/>
        <v xml:space="preserve"> </v>
      </c>
      <c r="AB21" s="122">
        <f>IFERROR((RANK(IF(IF(F21="U16",1,0)=1,AA21," "),Tableau46[U16],0)),0)</f>
        <v>0</v>
      </c>
      <c r="AC21" s="119" t="str">
        <f t="shared" si="5"/>
        <v xml:space="preserve"> </v>
      </c>
      <c r="AD21" s="123">
        <f>IFERROR((RANK(IF(IF(F21="U18",1,0)=1,AC21," "),Tableau46[U18],0)),0)</f>
        <v>0</v>
      </c>
      <c r="AE21" s="111">
        <f>Tableau46[[#This Row],[Points   1]]</f>
        <v>0</v>
      </c>
      <c r="AF21" s="112">
        <f>Tableau46[[#This Row],[Points    2]]</f>
        <v>0</v>
      </c>
      <c r="AG21" s="113">
        <f>Tableau46[[#This Row],[Points    3]]</f>
        <v>0</v>
      </c>
      <c r="AH21" s="114">
        <f>Tableau46[[#This Row],[Points4]]</f>
        <v>0</v>
      </c>
    </row>
    <row r="22" spans="1:34" hidden="1">
      <c r="A22" s="4">
        <v>20</v>
      </c>
      <c r="B22" s="14" t="str">
        <f>'Liste joueur'!B131</f>
        <v>LEBOUCQ Gatien</v>
      </c>
      <c r="C22" s="109" t="str">
        <f>IFERROR(VLOOKUP(Tableau46[[#This Row],[Nom Prénom]],Tableau[[Nom Prénom]:[Age]],3,FALSE)," ")</f>
        <v>Baugé</v>
      </c>
      <c r="D22" s="109">
        <f>IFERROR(VLOOKUP(B22,Tableau[[Nom Prénom]:[Age]],4,FALSE)," ")</f>
        <v>49126370</v>
      </c>
      <c r="E22" s="109" t="str">
        <f>IFERROR(VLOOKUP(B22,Tableau[[Nom Prénom]:[Age]],2,FALSE)," ")</f>
        <v>G</v>
      </c>
      <c r="F22" s="32" t="str">
        <f>IFERROR(VLOOKUP(B22,Tableau[[Nom Prénom]:[Age]],5,FALSE)," ")</f>
        <v>U10</v>
      </c>
      <c r="G22" s="110" t="str">
        <f>IFERROR(VLOOKUP(Tableau46[[#This Row],[Nom Prénom]],#REF!,7,FALSE)," ")</f>
        <v xml:space="preserve"> </v>
      </c>
      <c r="H22" s="110" t="str">
        <f>IFERROR(VLOOKUP(B22,#REF!,3,FALSE)," ")</f>
        <v xml:space="preserve"> </v>
      </c>
      <c r="I22" s="111">
        <f>IFERROR(VLOOKUP(Tableau46[[#This Row],[Nom Prénom]],#REF!,6,FALSE),0)</f>
        <v>0</v>
      </c>
      <c r="J22" s="112" t="str">
        <f>IFERROR(VLOOKUP(B22,#REF!,7,FALSE)," ")</f>
        <v xml:space="preserve"> </v>
      </c>
      <c r="K22" s="112" t="str">
        <f>IFERROR(VLOOKUP(B22,#REF!,3,FALSE)," ")</f>
        <v xml:space="preserve"> </v>
      </c>
      <c r="L22" s="112">
        <f>IFERROR(VLOOKUP(B22,#REF!,6,FALSE),0)</f>
        <v>0</v>
      </c>
      <c r="M22" s="113">
        <f>IFERROR(VLOOKUP(B22,Tableau3[[#All],[Nom Prénom]:[Catégorie]],8,FALSE)," ")</f>
        <v>1</v>
      </c>
      <c r="N22" s="113" t="str">
        <f>IFERROR(VLOOKUP(B22,Tableau3[[#All],[Nom Prénom]:[Catégorie]],4,FALSE)," ")</f>
        <v>VIOLET</v>
      </c>
      <c r="O22" s="113">
        <f>IFERROR(VLOOKUP(B22,Tableau3[[#All],[Nom Prénom]:[Catégorie]],7,FALSE),0)</f>
        <v>2</v>
      </c>
      <c r="P22" s="114" t="str">
        <f>IFERROR(VLOOKUP(B22,#REF!,8,FALSE)," ")</f>
        <v xml:space="preserve"> </v>
      </c>
      <c r="Q22" s="114" t="str">
        <f>IFERROR(VLOOKUP(B22,#REF!,4,FALSE)," ")</f>
        <v xml:space="preserve"> </v>
      </c>
      <c r="R22" s="114">
        <f>IFERROR(VLOOKUP(B22,#REF!,7,FALSE),0)</f>
        <v>0</v>
      </c>
      <c r="S22" s="115">
        <f t="shared" si="0"/>
        <v>2</v>
      </c>
      <c r="T22" s="116">
        <f>RANK(S22,Tableau46[TOTAL])</f>
        <v>39</v>
      </c>
      <c r="U22" s="117">
        <f t="shared" si="1"/>
        <v>2</v>
      </c>
      <c r="V22" s="118">
        <f>IFERROR((RANK(IF(IF(F22="U10",1,0)=1,U22," "),Tableau46[U10],0)),0)</f>
        <v>19</v>
      </c>
      <c r="W22" s="119" t="str">
        <f t="shared" si="2"/>
        <v xml:space="preserve"> </v>
      </c>
      <c r="X22" s="120">
        <f>IFERROR((RANK(IF(IF(F22="U12",1,0)=1,W22," "),Tableau46[U12],0)),0)</f>
        <v>0</v>
      </c>
      <c r="Y22" s="119" t="str">
        <f t="shared" si="3"/>
        <v xml:space="preserve"> </v>
      </c>
      <c r="Z22" s="121">
        <f>IFERROR((RANK(IF(IF(F22="U14",1,0)=1,Y22," "),Tableau46[U14],0)),0)</f>
        <v>0</v>
      </c>
      <c r="AA22" s="119" t="str">
        <f t="shared" si="4"/>
        <v xml:space="preserve"> </v>
      </c>
      <c r="AB22" s="122">
        <f>IFERROR((RANK(IF(IF(F22="U16",1,0)=1,AA22," "),Tableau46[U16],0)),0)</f>
        <v>0</v>
      </c>
      <c r="AC22" s="119" t="str">
        <f t="shared" si="5"/>
        <v xml:space="preserve"> </v>
      </c>
      <c r="AD22" s="123">
        <f>IFERROR((RANK(IF(IF(F22="U18",1,0)=1,AC22," "),Tableau46[U18],0)),0)</f>
        <v>0</v>
      </c>
      <c r="AE22" s="111">
        <f>Tableau46[[#This Row],[Points   1]]</f>
        <v>0</v>
      </c>
      <c r="AF22" s="112">
        <f>Tableau46[[#This Row],[Points    2]]</f>
        <v>0</v>
      </c>
      <c r="AG22" s="113">
        <f>Tableau46[[#This Row],[Points    3]]</f>
        <v>2</v>
      </c>
      <c r="AH22" s="114">
        <f>Tableau46[[#This Row],[Points4]]</f>
        <v>0</v>
      </c>
    </row>
    <row r="23" spans="1:34" ht="18" hidden="1" customHeight="1">
      <c r="A23" s="4">
        <v>21</v>
      </c>
      <c r="B23" s="14" t="str">
        <f>'Liste joueur'!B132</f>
        <v>LEBRETON  Quentin</v>
      </c>
      <c r="C23" s="109" t="str">
        <f>IFERROR(VLOOKUP(Tableau46[[#This Row],[Nom Prénom]],Tableau[[Nom Prénom]:[Age]],3,FALSE)," ")</f>
        <v>Angers</v>
      </c>
      <c r="D23" s="109">
        <f>IFERROR(VLOOKUP(B23,Tableau[[Nom Prénom]:[Age]],4,FALSE)," ")</f>
        <v>535087326</v>
      </c>
      <c r="E23" s="109" t="str">
        <f>IFERROR(VLOOKUP(B23,Tableau[[Nom Prénom]:[Age]],2,FALSE)," ")</f>
        <v>G</v>
      </c>
      <c r="F23" s="32" t="str">
        <f>IFERROR(VLOOKUP(B23,Tableau[[Nom Prénom]:[Age]],5,FALSE)," ")</f>
        <v>U12</v>
      </c>
      <c r="G23" s="110" t="str">
        <f>IFERROR(VLOOKUP(Tableau46[[#This Row],[Nom Prénom]],#REF!,7,FALSE)," ")</f>
        <v xml:space="preserve"> </v>
      </c>
      <c r="H23" s="110" t="str">
        <f>IFERROR(VLOOKUP(B23,#REF!,3,FALSE)," ")</f>
        <v xml:space="preserve"> </v>
      </c>
      <c r="I23" s="111">
        <f>IFERROR(VLOOKUP(Tableau46[[#This Row],[Nom Prénom]],#REF!,6,FALSE),0)</f>
        <v>0</v>
      </c>
      <c r="J23" s="112" t="str">
        <f>IFERROR(VLOOKUP(B23,#REF!,7,FALSE)," ")</f>
        <v xml:space="preserve"> </v>
      </c>
      <c r="K23" s="112" t="str">
        <f>IFERROR(VLOOKUP(B23,#REF!,3,FALSE)," ")</f>
        <v xml:space="preserve"> </v>
      </c>
      <c r="L23" s="112">
        <f>IFERROR(VLOOKUP(B23,#REF!,6,FALSE),0)</f>
        <v>0</v>
      </c>
      <c r="M23" s="113" t="str">
        <f>IFERROR(VLOOKUP(B23,Tableau3[[#All],[Nom Prénom]:[Catégorie]],8,FALSE)," ")</f>
        <v xml:space="preserve"> </v>
      </c>
      <c r="N23" s="113" t="str">
        <f>IFERROR(VLOOKUP(B23,Tableau3[[#All],[Nom Prénom]:[Catégorie]],4,FALSE)," ")</f>
        <v xml:space="preserve"> </v>
      </c>
      <c r="O23" s="113">
        <f>IFERROR(VLOOKUP(B23,Tableau3[[#All],[Nom Prénom]:[Catégorie]],7,FALSE),0)</f>
        <v>0</v>
      </c>
      <c r="P23" s="114" t="str">
        <f>IFERROR(VLOOKUP(B23,#REF!,8,FALSE)," ")</f>
        <v xml:space="preserve"> </v>
      </c>
      <c r="Q23" s="114" t="str">
        <f>IFERROR(VLOOKUP(B23,#REF!,4,FALSE)," ")</f>
        <v xml:space="preserve"> </v>
      </c>
      <c r="R23" s="114">
        <f>IFERROR(VLOOKUP(B23,#REF!,7,FALSE),0)</f>
        <v>0</v>
      </c>
      <c r="S23" s="115">
        <f t="shared" si="0"/>
        <v>0</v>
      </c>
      <c r="T23" s="116">
        <f>RANK(S23,Tableau46[TOTAL])</f>
        <v>43</v>
      </c>
      <c r="U23" s="117" t="str">
        <f t="shared" si="1"/>
        <v xml:space="preserve"> </v>
      </c>
      <c r="V23" s="118">
        <f>IFERROR((RANK(IF(IF(F23="U10",1,0)=1,U23," "),Tableau46[U10],0)),0)</f>
        <v>0</v>
      </c>
      <c r="W23" s="119">
        <f t="shared" si="2"/>
        <v>0</v>
      </c>
      <c r="X23" s="120">
        <f>IFERROR((RANK(IF(IF(F23="U12",1,0)=1,W23," "),Tableau46[U12],0)),0)</f>
        <v>8</v>
      </c>
      <c r="Y23" s="119" t="str">
        <f t="shared" si="3"/>
        <v xml:space="preserve"> </v>
      </c>
      <c r="Z23" s="121">
        <f>IFERROR((RANK(IF(IF(F23="U14",1,0)=1,Y23," "),Tableau46[U14],0)),0)</f>
        <v>0</v>
      </c>
      <c r="AA23" s="119" t="str">
        <f t="shared" si="4"/>
        <v xml:space="preserve"> </v>
      </c>
      <c r="AB23" s="122">
        <f>IFERROR((RANK(IF(IF(F23="U16",1,0)=1,AA23," "),Tableau46[U16],0)),0)</f>
        <v>0</v>
      </c>
      <c r="AC23" s="119" t="str">
        <f t="shared" si="5"/>
        <v xml:space="preserve"> </v>
      </c>
      <c r="AD23" s="123">
        <f>IFERROR((RANK(IF(IF(F23="U18",1,0)=1,AC23," "),Tableau46[U18],0)),0)</f>
        <v>0</v>
      </c>
      <c r="AE23" s="111">
        <f>Tableau46[[#This Row],[Points   1]]</f>
        <v>0</v>
      </c>
      <c r="AF23" s="112">
        <f>Tableau46[[#This Row],[Points    2]]</f>
        <v>0</v>
      </c>
      <c r="AG23" s="113">
        <f>Tableau46[[#This Row],[Points    3]]</f>
        <v>0</v>
      </c>
      <c r="AH23" s="114">
        <f>Tableau46[[#This Row],[Points4]]</f>
        <v>0</v>
      </c>
    </row>
    <row r="24" spans="1:34" hidden="1">
      <c r="A24" s="4">
        <v>22</v>
      </c>
      <c r="B24" s="14" t="str">
        <f>'Liste joueur'!B133</f>
        <v>LEBRUN Camille</v>
      </c>
      <c r="C24" s="109" t="str">
        <f>IFERROR(VLOOKUP(Tableau46[[#This Row],[Nom Prénom]],Tableau[[Nom Prénom]:[Age]],3,FALSE)," ")</f>
        <v>Anjou</v>
      </c>
      <c r="D24" s="109">
        <f>IFERROR(VLOOKUP(B24,Tableau[[Nom Prénom]:[Age]],4,FALSE)," ")</f>
        <v>44962331</v>
      </c>
      <c r="E24" s="109" t="str">
        <f>IFERROR(VLOOKUP(B24,Tableau[[Nom Prénom]:[Age]],2,FALSE)," ")</f>
        <v>G</v>
      </c>
      <c r="F24" s="32" t="str">
        <f>IFERROR(VLOOKUP(B24,Tableau[[Nom Prénom]:[Age]],5,FALSE)," ")</f>
        <v>U16</v>
      </c>
      <c r="G24" s="110" t="str">
        <f>IFERROR(VLOOKUP(Tableau46[[#This Row],[Nom Prénom]],#REF!,7,FALSE)," ")</f>
        <v xml:space="preserve"> </v>
      </c>
      <c r="H24" s="110" t="str">
        <f>IFERROR(VLOOKUP(B24,#REF!,3,FALSE)," ")</f>
        <v xml:space="preserve"> </v>
      </c>
      <c r="I24" s="111">
        <f>IFERROR(VLOOKUP(Tableau46[[#This Row],[Nom Prénom]],#REF!,6,FALSE),0)</f>
        <v>0</v>
      </c>
      <c r="J24" s="112" t="str">
        <f>IFERROR(VLOOKUP(B24,#REF!,7,FALSE)," ")</f>
        <v xml:space="preserve"> </v>
      </c>
      <c r="K24" s="112" t="str">
        <f>IFERROR(VLOOKUP(B24,#REF!,3,FALSE)," ")</f>
        <v xml:space="preserve"> </v>
      </c>
      <c r="L24" s="112">
        <f>IFERROR(VLOOKUP(B24,#REF!,6,FALSE),0)</f>
        <v>0</v>
      </c>
      <c r="M24" s="113" t="str">
        <f>IFERROR(VLOOKUP(B24,Tableau3[[#All],[Nom Prénom]:[Catégorie]],8,FALSE)," ")</f>
        <v xml:space="preserve"> </v>
      </c>
      <c r="N24" s="113" t="str">
        <f>IFERROR(VLOOKUP(B24,Tableau3[[#All],[Nom Prénom]:[Catégorie]],4,FALSE)," ")</f>
        <v xml:space="preserve"> </v>
      </c>
      <c r="O24" s="113">
        <f>IFERROR(VLOOKUP(B24,Tableau3[[#All],[Nom Prénom]:[Catégorie]],7,FALSE),0)</f>
        <v>0</v>
      </c>
      <c r="P24" s="114" t="str">
        <f>IFERROR(VLOOKUP(B24,#REF!,8,FALSE)," ")</f>
        <v xml:space="preserve"> </v>
      </c>
      <c r="Q24" s="114" t="str">
        <f>IFERROR(VLOOKUP(B24,#REF!,4,FALSE)," ")</f>
        <v xml:space="preserve"> </v>
      </c>
      <c r="R24" s="114">
        <f>IFERROR(VLOOKUP(B24,#REF!,7,FALSE),0)</f>
        <v>0</v>
      </c>
      <c r="S24" s="115">
        <f t="shared" si="0"/>
        <v>0</v>
      </c>
      <c r="T24" s="116">
        <f>RANK(S24,Tableau46[TOTAL])</f>
        <v>43</v>
      </c>
      <c r="U24" s="117" t="str">
        <f t="shared" si="1"/>
        <v xml:space="preserve"> </v>
      </c>
      <c r="V24" s="118">
        <f>IFERROR((RANK(IF(IF(F24="U10",1,0)=1,U24," "),Tableau46[U10],0)),0)</f>
        <v>0</v>
      </c>
      <c r="W24" s="119" t="str">
        <f t="shared" si="2"/>
        <v xml:space="preserve"> </v>
      </c>
      <c r="X24" s="120">
        <f>IFERROR((RANK(IF(IF(F24="U12",1,0)=1,W24," "),Tableau46[U12],0)),0)</f>
        <v>0</v>
      </c>
      <c r="Y24" s="119" t="str">
        <f t="shared" si="3"/>
        <v xml:space="preserve"> </v>
      </c>
      <c r="Z24" s="121">
        <f>IFERROR((RANK(IF(IF(F24="U14",1,0)=1,Y24," "),Tableau46[U14],0)),0)</f>
        <v>0</v>
      </c>
      <c r="AA24" s="119">
        <f t="shared" si="4"/>
        <v>0</v>
      </c>
      <c r="AB24" s="122">
        <f>IFERROR((RANK(IF(IF(F24="U16",1,0)=1,AA24," "),Tableau46[U16],0)),0)</f>
        <v>3</v>
      </c>
      <c r="AC24" s="119" t="str">
        <f t="shared" si="5"/>
        <v xml:space="preserve"> </v>
      </c>
      <c r="AD24" s="123">
        <f>IFERROR((RANK(IF(IF(F24="U18",1,0)=1,AC24," "),Tableau46[U18],0)),0)</f>
        <v>0</v>
      </c>
      <c r="AE24" s="111">
        <f>Tableau46[[#This Row],[Points   1]]</f>
        <v>0</v>
      </c>
      <c r="AF24" s="112">
        <f>Tableau46[[#This Row],[Points    2]]</f>
        <v>0</v>
      </c>
      <c r="AG24" s="113">
        <f>Tableau46[[#This Row],[Points    3]]</f>
        <v>0</v>
      </c>
      <c r="AH24" s="114">
        <f>Tableau46[[#This Row],[Points4]]</f>
        <v>0</v>
      </c>
    </row>
    <row r="25" spans="1:34" hidden="1">
      <c r="A25" s="4">
        <v>23</v>
      </c>
      <c r="B25" s="14" t="str">
        <f>'Liste joueur'!B134</f>
        <v>LECERF Matthieu</v>
      </c>
      <c r="C25" s="109" t="str">
        <f>IFERROR(VLOOKUP(Tableau46[[#This Row],[Nom Prénom]],Tableau[[Nom Prénom]:[Age]],3,FALSE)," ")</f>
        <v>Saumur</v>
      </c>
      <c r="D25" s="109">
        <f>IFERROR(VLOOKUP(B25,Tableau[[Nom Prénom]:[Age]],4,FALSE)," ")</f>
        <v>527563317</v>
      </c>
      <c r="E25" s="109" t="str">
        <f>IFERROR(VLOOKUP(B25,Tableau[[Nom Prénom]:[Age]],2,FALSE)," ")</f>
        <v>G</v>
      </c>
      <c r="F25" s="32" t="str">
        <f>IFERROR(VLOOKUP(B25,Tableau[[Nom Prénom]:[Age]],5,FALSE)," ")</f>
        <v>U16</v>
      </c>
      <c r="G25" s="110" t="str">
        <f>IFERROR(VLOOKUP(Tableau46[[#This Row],[Nom Prénom]],#REF!,7,FALSE)," ")</f>
        <v xml:space="preserve"> </v>
      </c>
      <c r="H25" s="110" t="str">
        <f>IFERROR(VLOOKUP(B25,#REF!,3,FALSE)," ")</f>
        <v xml:space="preserve"> </v>
      </c>
      <c r="I25" s="111">
        <f>IFERROR(VLOOKUP(Tableau46[[#This Row],[Nom Prénom]],#REF!,6,FALSE),0)</f>
        <v>0</v>
      </c>
      <c r="J25" s="112" t="str">
        <f>IFERROR(VLOOKUP(B25,#REF!,7,FALSE)," ")</f>
        <v xml:space="preserve"> </v>
      </c>
      <c r="K25" s="112" t="str">
        <f>IFERROR(VLOOKUP(B25,#REF!,3,FALSE)," ")</f>
        <v xml:space="preserve"> </v>
      </c>
      <c r="L25" s="112">
        <f>IFERROR(VLOOKUP(B25,#REF!,6,FALSE),0)</f>
        <v>0</v>
      </c>
      <c r="M25" s="113" t="str">
        <f>IFERROR(VLOOKUP(B25,Tableau3[[#All],[Nom Prénom]:[Catégorie]],8,FALSE)," ")</f>
        <v xml:space="preserve"> </v>
      </c>
      <c r="N25" s="113" t="str">
        <f>IFERROR(VLOOKUP(B25,Tableau3[[#All],[Nom Prénom]:[Catégorie]],4,FALSE)," ")</f>
        <v xml:space="preserve"> </v>
      </c>
      <c r="O25" s="113">
        <f>IFERROR(VLOOKUP(B25,Tableau3[[#All],[Nom Prénom]:[Catégorie]],7,FALSE),0)</f>
        <v>0</v>
      </c>
      <c r="P25" s="114" t="str">
        <f>IFERROR(VLOOKUP(B25,#REF!,8,FALSE)," ")</f>
        <v xml:space="preserve"> </v>
      </c>
      <c r="Q25" s="114" t="str">
        <f>IFERROR(VLOOKUP(B25,#REF!,4,FALSE)," ")</f>
        <v xml:space="preserve"> </v>
      </c>
      <c r="R25" s="114">
        <f>IFERROR(VLOOKUP(B25,#REF!,7,FALSE),0)</f>
        <v>0</v>
      </c>
      <c r="S25" s="115">
        <f t="shared" si="0"/>
        <v>0</v>
      </c>
      <c r="T25" s="116">
        <f>RANK(S25,Tableau46[TOTAL])</f>
        <v>43</v>
      </c>
      <c r="U25" s="117" t="str">
        <f t="shared" si="1"/>
        <v xml:space="preserve"> </v>
      </c>
      <c r="V25" s="118">
        <f>IFERROR((RANK(IF(IF(F25="U10",1,0)=1,U25," "),Tableau46[U10],0)),0)</f>
        <v>0</v>
      </c>
      <c r="W25" s="119" t="str">
        <f t="shared" si="2"/>
        <v xml:space="preserve"> </v>
      </c>
      <c r="X25" s="120">
        <f>IFERROR((RANK(IF(IF(F25="U12",1,0)=1,W25," "),Tableau46[U12],0)),0)</f>
        <v>0</v>
      </c>
      <c r="Y25" s="119" t="str">
        <f t="shared" si="3"/>
        <v xml:space="preserve"> </v>
      </c>
      <c r="Z25" s="121">
        <f>IFERROR((RANK(IF(IF(F25="U14",1,0)=1,Y25," "),Tableau46[U14],0)),0)</f>
        <v>0</v>
      </c>
      <c r="AA25" s="119">
        <f t="shared" si="4"/>
        <v>0</v>
      </c>
      <c r="AB25" s="122">
        <f>IFERROR((RANK(IF(IF(F25="U16",1,0)=1,AA25," "),Tableau46[U16],0)),0)</f>
        <v>3</v>
      </c>
      <c r="AC25" s="119" t="str">
        <f t="shared" si="5"/>
        <v xml:space="preserve"> </v>
      </c>
      <c r="AD25" s="123">
        <f>IFERROR((RANK(IF(IF(F25="U18",1,0)=1,AC25," "),Tableau46[U18],0)),0)</f>
        <v>0</v>
      </c>
      <c r="AE25" s="111">
        <f>Tableau46[[#This Row],[Points   1]]</f>
        <v>0</v>
      </c>
      <c r="AF25" s="112">
        <f>Tableau46[[#This Row],[Points    2]]</f>
        <v>0</v>
      </c>
      <c r="AG25" s="113">
        <f>Tableau46[[#This Row],[Points    3]]</f>
        <v>0</v>
      </c>
      <c r="AH25" s="114">
        <f>Tableau46[[#This Row],[Points4]]</f>
        <v>0</v>
      </c>
    </row>
    <row r="26" spans="1:34" hidden="1">
      <c r="A26" s="4">
        <v>24</v>
      </c>
      <c r="B26" s="14" t="str">
        <f>'Liste joueur'!B135</f>
        <v>LEGER Augustin</v>
      </c>
      <c r="C26" s="109" t="str">
        <f>IFERROR(VLOOKUP(Tableau46[[#This Row],[Nom Prénom]],Tableau[[Nom Prénom]:[Age]],3,FALSE)," ")</f>
        <v>Cholet</v>
      </c>
      <c r="D26" s="109">
        <f>IFERROR(VLOOKUP(B26,Tableau[[Nom Prénom]:[Age]],4,FALSE)," ")</f>
        <v>532473324</v>
      </c>
      <c r="E26" s="109" t="str">
        <f>IFERROR(VLOOKUP(B26,Tableau[[Nom Prénom]:[Age]],2,FALSE)," ")</f>
        <v>G</v>
      </c>
      <c r="F26" s="32" t="str">
        <f>IFERROR(VLOOKUP(B26,Tableau[[Nom Prénom]:[Age]],5,FALSE)," ")</f>
        <v>U10</v>
      </c>
      <c r="G26" s="110" t="str">
        <f>IFERROR(VLOOKUP(Tableau46[[#This Row],[Nom Prénom]],#REF!,7,FALSE)," ")</f>
        <v xml:space="preserve"> </v>
      </c>
      <c r="H26" s="110" t="str">
        <f>IFERROR(VLOOKUP(B26,#REF!,3,FALSE)," ")</f>
        <v xml:space="preserve"> </v>
      </c>
      <c r="I26" s="111">
        <f>IFERROR(VLOOKUP(Tableau46[[#This Row],[Nom Prénom]],#REF!,6,FALSE),0)</f>
        <v>0</v>
      </c>
      <c r="J26" s="112" t="str">
        <f>IFERROR(VLOOKUP(B26,#REF!,7,FALSE)," ")</f>
        <v xml:space="preserve"> </v>
      </c>
      <c r="K26" s="112" t="str">
        <f>IFERROR(VLOOKUP(B26,#REF!,3,FALSE)," ")</f>
        <v xml:space="preserve"> </v>
      </c>
      <c r="L26" s="112">
        <f>IFERROR(VLOOKUP(B26,#REF!,6,FALSE),0)</f>
        <v>0</v>
      </c>
      <c r="M26" s="113">
        <f>IFERROR(VLOOKUP(B26,Tableau3[[#All],[Nom Prénom]:[Catégorie]],8,FALSE)," ")</f>
        <v>0</v>
      </c>
      <c r="N26" s="113" t="str">
        <f>IFERROR(VLOOKUP(B26,Tableau3[[#All],[Nom Prénom]:[Catégorie]],4,FALSE)," ")</f>
        <v>JAUNE</v>
      </c>
      <c r="O26" s="113">
        <f>IFERROR(VLOOKUP(B26,Tableau3[[#All],[Nom Prénom]:[Catégorie]],7,FALSE),0)</f>
        <v>10</v>
      </c>
      <c r="P26" s="114" t="str">
        <f>IFERROR(VLOOKUP(B26,#REF!,8,FALSE)," ")</f>
        <v xml:space="preserve"> </v>
      </c>
      <c r="Q26" s="114" t="str">
        <f>IFERROR(VLOOKUP(B26,#REF!,4,FALSE)," ")</f>
        <v xml:space="preserve"> </v>
      </c>
      <c r="R26" s="114">
        <f>IFERROR(VLOOKUP(B26,#REF!,7,FALSE),0)</f>
        <v>0</v>
      </c>
      <c r="S26" s="115">
        <f t="shared" si="0"/>
        <v>10</v>
      </c>
      <c r="T26" s="116">
        <f>RANK(S26,Tableau46[TOTAL])</f>
        <v>25</v>
      </c>
      <c r="U26" s="117">
        <f t="shared" si="1"/>
        <v>10</v>
      </c>
      <c r="V26" s="118">
        <f>IFERROR((RANK(IF(IF(F26="U10",1,0)=1,U26," "),Tableau46[U10],0)),0)</f>
        <v>13</v>
      </c>
      <c r="W26" s="119" t="str">
        <f t="shared" si="2"/>
        <v xml:space="preserve"> </v>
      </c>
      <c r="X26" s="120">
        <f>IFERROR((RANK(IF(IF(F26="U12",1,0)=1,W26," "),Tableau46[U12],0)),0)</f>
        <v>0</v>
      </c>
      <c r="Y26" s="119" t="str">
        <f t="shared" si="3"/>
        <v xml:space="preserve"> </v>
      </c>
      <c r="Z26" s="121">
        <f>IFERROR((RANK(IF(IF(F26="U14",1,0)=1,Y26," "),Tableau46[U14],0)),0)</f>
        <v>0</v>
      </c>
      <c r="AA26" s="119" t="str">
        <f t="shared" si="4"/>
        <v xml:space="preserve"> </v>
      </c>
      <c r="AB26" s="122">
        <f>IFERROR((RANK(IF(IF(F26="U16",1,0)=1,AA26," "),Tableau46[U16],0)),0)</f>
        <v>0</v>
      </c>
      <c r="AC26" s="119" t="str">
        <f t="shared" si="5"/>
        <v xml:space="preserve"> </v>
      </c>
      <c r="AD26" s="123">
        <f>IFERROR((RANK(IF(IF(F26="U18",1,0)=1,AC26," "),Tableau46[U18],0)),0)</f>
        <v>0</v>
      </c>
      <c r="AE26" s="111">
        <f>Tableau46[[#This Row],[Points   1]]</f>
        <v>0</v>
      </c>
      <c r="AF26" s="112">
        <f>Tableau46[[#This Row],[Points    2]]</f>
        <v>0</v>
      </c>
      <c r="AG26" s="113">
        <f>Tableau46[[#This Row],[Points    3]]</f>
        <v>10</v>
      </c>
      <c r="AH26" s="114">
        <f>Tableau46[[#This Row],[Points4]]</f>
        <v>0</v>
      </c>
    </row>
    <row r="27" spans="1:34" hidden="1">
      <c r="A27" s="4">
        <v>25</v>
      </c>
      <c r="B27" s="14" t="str">
        <f>'Liste joueur'!B136</f>
        <v>LEGER Léonard</v>
      </c>
      <c r="C27" s="109" t="str">
        <f>IFERROR(VLOOKUP(Tableau46[[#This Row],[Nom Prénom]],Tableau[[Nom Prénom]:[Age]],3,FALSE)," ")</f>
        <v>Cholet</v>
      </c>
      <c r="D27" s="109">
        <f>IFERROR(VLOOKUP(B27,Tableau[[Nom Prénom]:[Age]],4,FALSE)," ")</f>
        <v>537476358</v>
      </c>
      <c r="E27" s="109" t="str">
        <f>IFERROR(VLOOKUP(B27,Tableau[[Nom Prénom]:[Age]],2,FALSE)," ")</f>
        <v>G</v>
      </c>
      <c r="F27" s="32" t="str">
        <f>IFERROR(VLOOKUP(B27,Tableau[[Nom Prénom]:[Age]],5,FALSE)," ")</f>
        <v>U10</v>
      </c>
      <c r="G27" s="110" t="str">
        <f>IFERROR(VLOOKUP(Tableau46[[#This Row],[Nom Prénom]],#REF!,7,FALSE)," ")</f>
        <v xml:space="preserve"> </v>
      </c>
      <c r="H27" s="110" t="str">
        <f>IFERROR(VLOOKUP(B27,#REF!,3,FALSE)," ")</f>
        <v xml:space="preserve"> </v>
      </c>
      <c r="I27" s="111">
        <f>IFERROR(VLOOKUP(Tableau46[[#This Row],[Nom Prénom]],#REF!,6,FALSE),0)</f>
        <v>0</v>
      </c>
      <c r="J27" s="112" t="str">
        <f>IFERROR(VLOOKUP(B27,#REF!,7,FALSE)," ")</f>
        <v xml:space="preserve"> </v>
      </c>
      <c r="K27" s="112" t="str">
        <f>IFERROR(VLOOKUP(B27,#REF!,3,FALSE)," ")</f>
        <v xml:space="preserve"> </v>
      </c>
      <c r="L27" s="112">
        <f>IFERROR(VLOOKUP(B27,#REF!,6,FALSE),0)</f>
        <v>0</v>
      </c>
      <c r="M27" s="113">
        <f>IFERROR(VLOOKUP(B27,Tableau3[[#All],[Nom Prénom]:[Catégorie]],8,FALSE)," ")</f>
        <v>0</v>
      </c>
      <c r="N27" s="113" t="str">
        <f>IFERROR(VLOOKUP(B27,Tableau3[[#All],[Nom Prénom]:[Catégorie]],4,FALSE)," ")</f>
        <v>BLANC</v>
      </c>
      <c r="O27" s="113">
        <f>IFERROR(VLOOKUP(B27,Tableau3[[#All],[Nom Prénom]:[Catégorie]],7,FALSE),0)</f>
        <v>11</v>
      </c>
      <c r="P27" s="114" t="str">
        <f>IFERROR(VLOOKUP(B27,#REF!,8,FALSE)," ")</f>
        <v xml:space="preserve"> </v>
      </c>
      <c r="Q27" s="114" t="str">
        <f>IFERROR(VLOOKUP(B27,#REF!,4,FALSE)," ")</f>
        <v xml:space="preserve"> </v>
      </c>
      <c r="R27" s="114">
        <f>IFERROR(VLOOKUP(B27,#REF!,7,FALSE),0)</f>
        <v>0</v>
      </c>
      <c r="S27" s="115">
        <f t="shared" si="0"/>
        <v>11</v>
      </c>
      <c r="T27" s="116">
        <f>RANK(S27,Tableau46[TOTAL])</f>
        <v>24</v>
      </c>
      <c r="U27" s="117">
        <f t="shared" si="1"/>
        <v>11</v>
      </c>
      <c r="V27" s="118">
        <f>IFERROR((RANK(IF(IF(F27="U10",1,0)=1,U27," "),Tableau46[U10],0)),0)</f>
        <v>12</v>
      </c>
      <c r="W27" s="119" t="str">
        <f t="shared" si="2"/>
        <v xml:space="preserve"> </v>
      </c>
      <c r="X27" s="120">
        <f>IFERROR((RANK(IF(IF(F27="U12",1,0)=1,W27," "),Tableau46[U12],0)),0)</f>
        <v>0</v>
      </c>
      <c r="Y27" s="119" t="str">
        <f t="shared" si="3"/>
        <v xml:space="preserve"> </v>
      </c>
      <c r="Z27" s="121">
        <f>IFERROR((RANK(IF(IF(F27="U14",1,0)=1,Y27," "),Tableau46[U14],0)),0)</f>
        <v>0</v>
      </c>
      <c r="AA27" s="119" t="str">
        <f t="shared" si="4"/>
        <v xml:space="preserve"> </v>
      </c>
      <c r="AB27" s="122">
        <f>IFERROR((RANK(IF(IF(F27="U16",1,0)=1,AA27," "),Tableau46[U16],0)),0)</f>
        <v>0</v>
      </c>
      <c r="AC27" s="119" t="str">
        <f t="shared" si="5"/>
        <v xml:space="preserve"> </v>
      </c>
      <c r="AD27" s="123">
        <f>IFERROR((RANK(IF(IF(F27="U18",1,0)=1,AC27," "),Tableau46[U18],0)),0)</f>
        <v>0</v>
      </c>
      <c r="AE27" s="111">
        <f>Tableau46[[#This Row],[Points   1]]</f>
        <v>0</v>
      </c>
      <c r="AF27" s="112">
        <f>Tableau46[[#This Row],[Points    2]]</f>
        <v>0</v>
      </c>
      <c r="AG27" s="113">
        <f>Tableau46[[#This Row],[Points    3]]</f>
        <v>11</v>
      </c>
      <c r="AH27" s="114">
        <f>Tableau46[[#This Row],[Points4]]</f>
        <v>0</v>
      </c>
    </row>
    <row r="28" spans="1:34" hidden="1">
      <c r="A28" s="4">
        <v>26</v>
      </c>
      <c r="B28" s="14" t="str">
        <f>'Liste joueur'!B137</f>
        <v>LEMEUNIER Gabriel</v>
      </c>
      <c r="C28" s="109" t="str">
        <f>IFERROR(VLOOKUP(Tableau46[[#This Row],[Nom Prénom]],Tableau[[Nom Prénom]:[Age]],3,FALSE)," ")</f>
        <v>Angers La Perrière</v>
      </c>
      <c r="D28" s="109">
        <f>IFERROR(VLOOKUP(B28,Tableau[[Nom Prénom]:[Age]],4,FALSE)," ")</f>
        <v>524787279</v>
      </c>
      <c r="E28" s="109" t="str">
        <f>IFERROR(VLOOKUP(B28,Tableau[[Nom Prénom]:[Age]],2,FALSE)," ")</f>
        <v>G</v>
      </c>
      <c r="F28" s="32" t="str">
        <f>IFERROR(VLOOKUP(B28,Tableau[[Nom Prénom]:[Age]],5,FALSE)," ")</f>
        <v>U12</v>
      </c>
      <c r="G28" s="110" t="str">
        <f>IFERROR(VLOOKUP(Tableau46[[#This Row],[Nom Prénom]],#REF!,7,FALSE)," ")</f>
        <v xml:space="preserve"> </v>
      </c>
      <c r="H28" s="110" t="str">
        <f>IFERROR(VLOOKUP(B28,#REF!,3,FALSE)," ")</f>
        <v xml:space="preserve"> </v>
      </c>
      <c r="I28" s="111">
        <f>IFERROR(VLOOKUP(Tableau46[[#This Row],[Nom Prénom]],#REF!,6,FALSE),0)</f>
        <v>0</v>
      </c>
      <c r="J28" s="112" t="str">
        <f>IFERROR(VLOOKUP(B28,#REF!,7,FALSE)," ")</f>
        <v xml:space="preserve"> </v>
      </c>
      <c r="K28" s="112" t="str">
        <f>IFERROR(VLOOKUP(B28,#REF!,3,FALSE)," ")</f>
        <v xml:space="preserve"> </v>
      </c>
      <c r="L28" s="112">
        <f>IFERROR(VLOOKUP(B28,#REF!,6,FALSE),0)</f>
        <v>0</v>
      </c>
      <c r="M28" s="113" t="str">
        <f>IFERROR(VLOOKUP(B28,Tableau3[[#All],[Nom Prénom]:[Catégorie]],8,FALSE)," ")</f>
        <v xml:space="preserve"> </v>
      </c>
      <c r="N28" s="113" t="str">
        <f>IFERROR(VLOOKUP(B28,Tableau3[[#All],[Nom Prénom]:[Catégorie]],4,FALSE)," ")</f>
        <v xml:space="preserve"> </v>
      </c>
      <c r="O28" s="113">
        <f>IFERROR(VLOOKUP(B28,Tableau3[[#All],[Nom Prénom]:[Catégorie]],7,FALSE),0)</f>
        <v>0</v>
      </c>
      <c r="P28" s="114" t="str">
        <f>IFERROR(VLOOKUP(B28,#REF!,8,FALSE)," ")</f>
        <v xml:space="preserve"> </v>
      </c>
      <c r="Q28" s="114" t="str">
        <f>IFERROR(VLOOKUP(B28,#REF!,4,FALSE)," ")</f>
        <v xml:space="preserve"> </v>
      </c>
      <c r="R28" s="114">
        <f>IFERROR(VLOOKUP(B28,#REF!,7,FALSE),0)</f>
        <v>0</v>
      </c>
      <c r="S28" s="115">
        <f t="shared" si="0"/>
        <v>0</v>
      </c>
      <c r="T28" s="116">
        <f>RANK(S28,Tableau46[TOTAL])</f>
        <v>43</v>
      </c>
      <c r="U28" s="117" t="str">
        <f t="shared" si="1"/>
        <v xml:space="preserve"> </v>
      </c>
      <c r="V28" s="118">
        <f>IFERROR((RANK(IF(IF(F28="U10",1,0)=1,U28," "),Tableau46[U10],0)),0)</f>
        <v>0</v>
      </c>
      <c r="W28" s="119">
        <f t="shared" si="2"/>
        <v>0</v>
      </c>
      <c r="X28" s="120">
        <f>IFERROR((RANK(IF(IF(F28="U12",1,0)=1,W28," "),Tableau46[U12],0)),0)</f>
        <v>8</v>
      </c>
      <c r="Y28" s="119" t="str">
        <f t="shared" si="3"/>
        <v xml:space="preserve"> </v>
      </c>
      <c r="Z28" s="121">
        <f>IFERROR((RANK(IF(IF(F28="U14",1,0)=1,Y28," "),Tableau46[U14],0)),0)</f>
        <v>0</v>
      </c>
      <c r="AA28" s="119" t="str">
        <f t="shared" si="4"/>
        <v xml:space="preserve"> </v>
      </c>
      <c r="AB28" s="122">
        <f>IFERROR((RANK(IF(IF(F28="U16",1,0)=1,AA28," "),Tableau46[U16],0)),0)</f>
        <v>0</v>
      </c>
      <c r="AC28" s="119" t="str">
        <f t="shared" si="5"/>
        <v xml:space="preserve"> </v>
      </c>
      <c r="AD28" s="123">
        <f>IFERROR((RANK(IF(IF(F28="U18",1,0)=1,AC28," "),Tableau46[U18],0)),0)</f>
        <v>0</v>
      </c>
      <c r="AE28" s="111">
        <f>Tableau46[[#This Row],[Points   1]]</f>
        <v>0</v>
      </c>
      <c r="AF28" s="112">
        <f>Tableau46[[#This Row],[Points    2]]</f>
        <v>0</v>
      </c>
      <c r="AG28" s="113">
        <f>Tableau46[[#This Row],[Points    3]]</f>
        <v>0</v>
      </c>
      <c r="AH28" s="114">
        <f>Tableau46[[#This Row],[Points4]]</f>
        <v>0</v>
      </c>
    </row>
    <row r="29" spans="1:34" hidden="1">
      <c r="A29" s="4">
        <v>27</v>
      </c>
      <c r="B29" s="14" t="str">
        <f>'Liste joueur'!B138</f>
        <v>LERAYS Eliott</v>
      </c>
      <c r="C29" s="109" t="str">
        <f>IFERROR(VLOOKUP(Tableau46[[#This Row],[Nom Prénom]],Tableau[[Nom Prénom]:[Age]],3,FALSE)," ")</f>
        <v>Angers</v>
      </c>
      <c r="D29" s="109">
        <f>IFERROR(VLOOKUP(B29,Tableau[[Nom Prénom]:[Age]],4,FALSE)," ")</f>
        <v>45022308</v>
      </c>
      <c r="E29" s="109" t="str">
        <f>IFERROR(VLOOKUP(B29,Tableau[[Nom Prénom]:[Age]],2,FALSE)," ")</f>
        <v>G</v>
      </c>
      <c r="F29" s="32" t="str">
        <f>IFERROR(VLOOKUP(B29,Tableau[[Nom Prénom]:[Age]],5,FALSE)," ")</f>
        <v>U14</v>
      </c>
      <c r="G29" s="110" t="str">
        <f>IFERROR(VLOOKUP(Tableau46[[#This Row],[Nom Prénom]],#REF!,7,FALSE)," ")</f>
        <v xml:space="preserve"> </v>
      </c>
      <c r="H29" s="110" t="str">
        <f>IFERROR(VLOOKUP(B29,#REF!,3,FALSE)," ")</f>
        <v xml:space="preserve"> </v>
      </c>
      <c r="I29" s="111">
        <f>IFERROR(VLOOKUP(Tableau46[[#This Row],[Nom Prénom]],#REF!,6,FALSE),0)</f>
        <v>0</v>
      </c>
      <c r="J29" s="112" t="str">
        <f>IFERROR(VLOOKUP(B29,#REF!,7,FALSE)," ")</f>
        <v xml:space="preserve"> </v>
      </c>
      <c r="K29" s="112" t="str">
        <f>IFERROR(VLOOKUP(B29,#REF!,3,FALSE)," ")</f>
        <v xml:space="preserve"> </v>
      </c>
      <c r="L29" s="112">
        <f>IFERROR(VLOOKUP(B29,#REF!,6,FALSE),0)</f>
        <v>0</v>
      </c>
      <c r="M29" s="113">
        <f>IFERROR(VLOOKUP(B29,Tableau3[[#All],[Nom Prénom]:[Catégorie]],8,FALSE)," ")</f>
        <v>0</v>
      </c>
      <c r="N29" s="113" t="str">
        <f>IFERROR(VLOOKUP(B29,Tableau3[[#All],[Nom Prénom]:[Catégorie]],4,FALSE)," ")</f>
        <v>ORANGE</v>
      </c>
      <c r="O29" s="113">
        <f>IFERROR(VLOOKUP(B29,Tableau3[[#All],[Nom Prénom]:[Catégorie]],7,FALSE),0)</f>
        <v>38</v>
      </c>
      <c r="P29" s="114" t="str">
        <f>IFERROR(VLOOKUP(B29,#REF!,8,FALSE)," ")</f>
        <v xml:space="preserve"> </v>
      </c>
      <c r="Q29" s="114" t="str">
        <f>IFERROR(VLOOKUP(B29,#REF!,4,FALSE)," ")</f>
        <v xml:space="preserve"> </v>
      </c>
      <c r="R29" s="114">
        <f>IFERROR(VLOOKUP(B29,#REF!,7,FALSE),0)</f>
        <v>0</v>
      </c>
      <c r="S29" s="115">
        <f t="shared" si="0"/>
        <v>38</v>
      </c>
      <c r="T29" s="116">
        <f>RANK(S29,Tableau46[TOTAL])</f>
        <v>2</v>
      </c>
      <c r="U29" s="117" t="str">
        <f t="shared" si="1"/>
        <v xml:space="preserve"> </v>
      </c>
      <c r="V29" s="118">
        <f>IFERROR((RANK(IF(IF(F29="U10",1,0)=1,U29," "),Tableau46[U10],0)),0)</f>
        <v>0</v>
      </c>
      <c r="W29" s="119" t="str">
        <f t="shared" si="2"/>
        <v xml:space="preserve"> </v>
      </c>
      <c r="X29" s="120">
        <f>IFERROR((RANK(IF(IF(F29="U12",1,0)=1,W29," "),Tableau46[U12],0)),0)</f>
        <v>0</v>
      </c>
      <c r="Y29" s="119">
        <f t="shared" si="3"/>
        <v>38</v>
      </c>
      <c r="Z29" s="121">
        <f>IFERROR((RANK(IF(IF(F29="U14",1,0)=1,Y29," "),Tableau46[U14],0)),0)</f>
        <v>2</v>
      </c>
      <c r="AA29" s="119" t="str">
        <f t="shared" si="4"/>
        <v xml:space="preserve"> </v>
      </c>
      <c r="AB29" s="122">
        <f>IFERROR((RANK(IF(IF(F29="U16",1,0)=1,AA29," "),Tableau46[U16],0)),0)</f>
        <v>0</v>
      </c>
      <c r="AC29" s="119" t="str">
        <f t="shared" si="5"/>
        <v xml:space="preserve"> </v>
      </c>
      <c r="AD29" s="123">
        <f>IFERROR((RANK(IF(IF(F29="U18",1,0)=1,AC29," "),Tableau46[U18],0)),0)</f>
        <v>0</v>
      </c>
      <c r="AE29" s="111">
        <f>Tableau46[[#This Row],[Points   1]]</f>
        <v>0</v>
      </c>
      <c r="AF29" s="112">
        <f>Tableau46[[#This Row],[Points    2]]</f>
        <v>0</v>
      </c>
      <c r="AG29" s="113">
        <f>Tableau46[[#This Row],[Points    3]]</f>
        <v>38</v>
      </c>
      <c r="AH29" s="114">
        <f>Tableau46[[#This Row],[Points4]]</f>
        <v>0</v>
      </c>
    </row>
    <row r="30" spans="1:34" hidden="1">
      <c r="A30" s="4">
        <v>28</v>
      </c>
      <c r="B30" s="14" t="str">
        <f>'Liste joueur'!B139</f>
        <v>LERAYS Gauthier</v>
      </c>
      <c r="C30" s="109" t="str">
        <f>IFERROR(VLOOKUP(Tableau46[[#This Row],[Nom Prénom]],Tableau[[Nom Prénom]:[Age]],3,FALSE)," ")</f>
        <v>Angers</v>
      </c>
      <c r="D30" s="109">
        <f>IFERROR(VLOOKUP(B30,Tableau[[Nom Prénom]:[Age]],4,FALSE)," ")</f>
        <v>41330350</v>
      </c>
      <c r="E30" s="109" t="str">
        <f>IFERROR(VLOOKUP(B30,Tableau[[Nom Prénom]:[Age]],2,FALSE)," ")</f>
        <v>G</v>
      </c>
      <c r="F30" s="32" t="str">
        <f>IFERROR(VLOOKUP(B30,Tableau[[Nom Prénom]:[Age]],5,FALSE)," ")</f>
        <v>U10</v>
      </c>
      <c r="G30" s="110" t="str">
        <f>IFERROR(VLOOKUP(Tableau46[[#This Row],[Nom Prénom]],#REF!,7,FALSE)," ")</f>
        <v xml:space="preserve"> </v>
      </c>
      <c r="H30" s="110" t="str">
        <f>IFERROR(VLOOKUP(B30,#REF!,3,FALSE)," ")</f>
        <v xml:space="preserve"> </v>
      </c>
      <c r="I30" s="111">
        <f>IFERROR(VLOOKUP(Tableau46[[#This Row],[Nom Prénom]],#REF!,6,FALSE),0)</f>
        <v>0</v>
      </c>
      <c r="J30" s="112" t="str">
        <f>IFERROR(VLOOKUP(B30,#REF!,7,FALSE)," ")</f>
        <v xml:space="preserve"> </v>
      </c>
      <c r="K30" s="112" t="str">
        <f>IFERROR(VLOOKUP(B30,#REF!,3,FALSE)," ")</f>
        <v xml:space="preserve"> </v>
      </c>
      <c r="L30" s="112">
        <f>IFERROR(VLOOKUP(B30,#REF!,6,FALSE),0)</f>
        <v>0</v>
      </c>
      <c r="M30" s="113">
        <f>IFERROR(VLOOKUP(B30,Tableau3[[#All],[Nom Prénom]:[Catégorie]],8,FALSE)," ")</f>
        <v>0</v>
      </c>
      <c r="N30" s="113" t="str">
        <f>IFERROR(VLOOKUP(B30,Tableau3[[#All],[Nom Prénom]:[Catégorie]],4,FALSE)," ")</f>
        <v>JAUNE</v>
      </c>
      <c r="O30" s="113">
        <f>IFERROR(VLOOKUP(B30,Tableau3[[#All],[Nom Prénom]:[Catégorie]],7,FALSE),0)</f>
        <v>13</v>
      </c>
      <c r="P30" s="114" t="str">
        <f>IFERROR(VLOOKUP(B30,#REF!,8,FALSE)," ")</f>
        <v xml:space="preserve"> </v>
      </c>
      <c r="Q30" s="114" t="str">
        <f>IFERROR(VLOOKUP(B30,#REF!,4,FALSE)," ")</f>
        <v xml:space="preserve"> </v>
      </c>
      <c r="R30" s="114">
        <f>IFERROR(VLOOKUP(B30,#REF!,7,FALSE),0)</f>
        <v>0</v>
      </c>
      <c r="S30" s="115">
        <f t="shared" si="0"/>
        <v>13</v>
      </c>
      <c r="T30" s="116">
        <f>RANK(S30,Tableau46[TOTAL])</f>
        <v>19</v>
      </c>
      <c r="U30" s="117">
        <f t="shared" si="1"/>
        <v>13</v>
      </c>
      <c r="V30" s="118">
        <f>IFERROR((RANK(IF(IF(F30="U10",1,0)=1,U30," "),Tableau46[U10],0)),0)</f>
        <v>8</v>
      </c>
      <c r="W30" s="119" t="str">
        <f t="shared" si="2"/>
        <v xml:space="preserve"> </v>
      </c>
      <c r="X30" s="120">
        <f>IFERROR((RANK(IF(IF(F30="U12",1,0)=1,W30," "),Tableau46[U12],0)),0)</f>
        <v>0</v>
      </c>
      <c r="Y30" s="119" t="str">
        <f t="shared" si="3"/>
        <v xml:space="preserve"> </v>
      </c>
      <c r="Z30" s="121">
        <f>IFERROR((RANK(IF(IF(F30="U14",1,0)=1,Y30," "),Tableau46[U14],0)),0)</f>
        <v>0</v>
      </c>
      <c r="AA30" s="119" t="str">
        <f t="shared" si="4"/>
        <v xml:space="preserve"> </v>
      </c>
      <c r="AB30" s="122">
        <f>IFERROR((RANK(IF(IF(F30="U16",1,0)=1,AA30," "),Tableau46[U16],0)),0)</f>
        <v>0</v>
      </c>
      <c r="AC30" s="119" t="str">
        <f t="shared" si="5"/>
        <v xml:space="preserve"> </v>
      </c>
      <c r="AD30" s="123">
        <f>IFERROR((RANK(IF(IF(F30="U18",1,0)=1,AC30," "),Tableau46[U18],0)),0)</f>
        <v>0</v>
      </c>
      <c r="AE30" s="111">
        <f>Tableau46[[#This Row],[Points   1]]</f>
        <v>0</v>
      </c>
      <c r="AF30" s="112">
        <f>Tableau46[[#This Row],[Points    2]]</f>
        <v>0</v>
      </c>
      <c r="AG30" s="113">
        <f>Tableau46[[#This Row],[Points    3]]</f>
        <v>13</v>
      </c>
      <c r="AH30" s="114">
        <f>Tableau46[[#This Row],[Points4]]</f>
        <v>0</v>
      </c>
    </row>
    <row r="31" spans="1:34" hidden="1">
      <c r="A31" s="4">
        <v>29</v>
      </c>
      <c r="B31" s="14" t="str">
        <f>'Liste joueur'!B140</f>
        <v>LEROUX Oscar</v>
      </c>
      <c r="C31" s="109" t="str">
        <f>IFERROR(VLOOKUP(Tableau46[[#This Row],[Nom Prénom]],Tableau[[Nom Prénom]:[Age]],3,FALSE)," ")</f>
        <v>Saumur</v>
      </c>
      <c r="D31" s="109">
        <f>IFERROR(VLOOKUP(B31,Tableau[[Nom Prénom]:[Age]],4,FALSE)," ")</f>
        <v>525625325</v>
      </c>
      <c r="E31" s="109" t="str">
        <f>IFERROR(VLOOKUP(B31,Tableau[[Nom Prénom]:[Age]],2,FALSE)," ")</f>
        <v>G</v>
      </c>
      <c r="F31" s="32" t="str">
        <f>IFERROR(VLOOKUP(B31,Tableau[[Nom Prénom]:[Age]],5,FALSE)," ")</f>
        <v>U18</v>
      </c>
      <c r="G31" s="110" t="str">
        <f>IFERROR(VLOOKUP(Tableau46[[#This Row],[Nom Prénom]],#REF!,7,FALSE)," ")</f>
        <v xml:space="preserve"> </v>
      </c>
      <c r="H31" s="110" t="str">
        <f>IFERROR(VLOOKUP(B31,#REF!,3,FALSE)," ")</f>
        <v xml:space="preserve"> </v>
      </c>
      <c r="I31" s="111">
        <f>IFERROR(VLOOKUP(Tableau46[[#This Row],[Nom Prénom]],#REF!,6,FALSE),0)</f>
        <v>0</v>
      </c>
      <c r="J31" s="112" t="str">
        <f>IFERROR(VLOOKUP(B31,#REF!,7,FALSE)," ")</f>
        <v xml:space="preserve"> </v>
      </c>
      <c r="K31" s="112" t="str">
        <f>IFERROR(VLOOKUP(B31,#REF!,3,FALSE)," ")</f>
        <v xml:space="preserve"> </v>
      </c>
      <c r="L31" s="112">
        <f>IFERROR(VLOOKUP(B31,#REF!,6,FALSE),0)</f>
        <v>0</v>
      </c>
      <c r="M31" s="113" t="str">
        <f>IFERROR(VLOOKUP(B31,Tableau3[[#All],[Nom Prénom]:[Catégorie]],8,FALSE)," ")</f>
        <v xml:space="preserve"> </v>
      </c>
      <c r="N31" s="113" t="str">
        <f>IFERROR(VLOOKUP(B31,Tableau3[[#All],[Nom Prénom]:[Catégorie]],4,FALSE)," ")</f>
        <v xml:space="preserve"> </v>
      </c>
      <c r="O31" s="113">
        <f>IFERROR(VLOOKUP(B31,Tableau3[[#All],[Nom Prénom]:[Catégorie]],7,FALSE),0)</f>
        <v>0</v>
      </c>
      <c r="P31" s="114" t="str">
        <f>IFERROR(VLOOKUP(B31,#REF!,8,FALSE)," ")</f>
        <v xml:space="preserve"> </v>
      </c>
      <c r="Q31" s="114" t="str">
        <f>IFERROR(VLOOKUP(B31,#REF!,4,FALSE)," ")</f>
        <v xml:space="preserve"> </v>
      </c>
      <c r="R31" s="114">
        <f>IFERROR(VLOOKUP(B31,#REF!,7,FALSE),0)</f>
        <v>0</v>
      </c>
      <c r="S31" s="115">
        <f t="shared" si="0"/>
        <v>0</v>
      </c>
      <c r="T31" s="116">
        <f>RANK(S31,Tableau46[TOTAL])</f>
        <v>43</v>
      </c>
      <c r="U31" s="117" t="str">
        <f t="shared" si="1"/>
        <v xml:space="preserve"> </v>
      </c>
      <c r="V31" s="118">
        <f>IFERROR((RANK(IF(IF(F31="U10",1,0)=1,U31," "),Tableau46[U10],0)),0)</f>
        <v>0</v>
      </c>
      <c r="W31" s="119" t="str">
        <f t="shared" si="2"/>
        <v xml:space="preserve"> </v>
      </c>
      <c r="X31" s="120">
        <f>IFERROR((RANK(IF(IF(F31="U12",1,0)=1,W31," "),Tableau46[U12],0)),0)</f>
        <v>0</v>
      </c>
      <c r="Y31" s="119" t="str">
        <f t="shared" si="3"/>
        <v xml:space="preserve"> </v>
      </c>
      <c r="Z31" s="121">
        <f>IFERROR((RANK(IF(IF(F31="U14",1,0)=1,Y31," "),Tableau46[U14],0)),0)</f>
        <v>0</v>
      </c>
      <c r="AA31" s="119" t="str">
        <f t="shared" si="4"/>
        <v xml:space="preserve"> </v>
      </c>
      <c r="AB31" s="122">
        <f>IFERROR((RANK(IF(IF(F31="U16",1,0)=1,AA31," "),Tableau46[U16],0)),0)</f>
        <v>0</v>
      </c>
      <c r="AC31" s="119">
        <f t="shared" si="5"/>
        <v>0</v>
      </c>
      <c r="AD31" s="123">
        <f>IFERROR((RANK(IF(IF(F31="U18",1,0)=1,AC31," "),Tableau46[U18],0)),0)</f>
        <v>1</v>
      </c>
      <c r="AE31" s="111">
        <f>Tableau46[[#This Row],[Points   1]]</f>
        <v>0</v>
      </c>
      <c r="AF31" s="112">
        <f>Tableau46[[#This Row],[Points    2]]</f>
        <v>0</v>
      </c>
      <c r="AG31" s="113">
        <f>Tableau46[[#This Row],[Points    3]]</f>
        <v>0</v>
      </c>
      <c r="AH31" s="114">
        <f>Tableau46[[#This Row],[Points4]]</f>
        <v>0</v>
      </c>
    </row>
    <row r="32" spans="1:34" hidden="1">
      <c r="A32" s="4">
        <v>30</v>
      </c>
      <c r="B32" s="14" t="str">
        <f>'Liste joueur'!B141</f>
        <v>LEROY Lévi</v>
      </c>
      <c r="C32" s="109" t="str">
        <f>IFERROR(VLOOKUP(Tableau46[[#This Row],[Nom Prénom]],Tableau[[Nom Prénom]:[Age]],3,FALSE)," ")</f>
        <v>Baugé</v>
      </c>
      <c r="D32" s="109">
        <f>IFERROR(VLOOKUP(B32,Tableau[[Nom Prénom]:[Age]],4,FALSE)," ")</f>
        <v>510937329</v>
      </c>
      <c r="E32" s="109" t="str">
        <f>IFERROR(VLOOKUP(B32,Tableau[[Nom Prénom]:[Age]],2,FALSE)," ")</f>
        <v>G</v>
      </c>
      <c r="F32" s="32" t="str">
        <f>IFERROR(VLOOKUP(B32,Tableau[[Nom Prénom]:[Age]],5,FALSE)," ")</f>
        <v>U12</v>
      </c>
      <c r="G32" s="110" t="str">
        <f>IFERROR(VLOOKUP(Tableau46[[#This Row],[Nom Prénom]],#REF!,7,FALSE)," ")</f>
        <v xml:space="preserve"> </v>
      </c>
      <c r="H32" s="110" t="str">
        <f>IFERROR(VLOOKUP(B32,#REF!,3,FALSE)," ")</f>
        <v xml:space="preserve"> </v>
      </c>
      <c r="I32" s="111">
        <f>IFERROR(VLOOKUP(Tableau46[[#This Row],[Nom Prénom]],#REF!,6,FALSE),0)</f>
        <v>0</v>
      </c>
      <c r="J32" s="112" t="str">
        <f>IFERROR(VLOOKUP(B32,#REF!,7,FALSE)," ")</f>
        <v xml:space="preserve"> </v>
      </c>
      <c r="K32" s="112" t="str">
        <f>IFERROR(VLOOKUP(B32,#REF!,3,FALSE)," ")</f>
        <v xml:space="preserve"> </v>
      </c>
      <c r="L32" s="112">
        <f>IFERROR(VLOOKUP(B32,#REF!,6,FALSE),0)</f>
        <v>0</v>
      </c>
      <c r="M32" s="113" t="str">
        <f>IFERROR(VLOOKUP(B32,Tableau3[[#All],[Nom Prénom]:[Catégorie]],8,FALSE)," ")</f>
        <v xml:space="preserve"> </v>
      </c>
      <c r="N32" s="113" t="str">
        <f>IFERROR(VLOOKUP(B32,Tableau3[[#All],[Nom Prénom]:[Catégorie]],4,FALSE)," ")</f>
        <v xml:space="preserve"> </v>
      </c>
      <c r="O32" s="113">
        <f>IFERROR(VLOOKUP(B32,Tableau3[[#All],[Nom Prénom]:[Catégorie]],7,FALSE),0)</f>
        <v>0</v>
      </c>
      <c r="P32" s="114" t="str">
        <f>IFERROR(VLOOKUP(B32,#REF!,8,FALSE)," ")</f>
        <v xml:space="preserve"> </v>
      </c>
      <c r="Q32" s="114" t="str">
        <f>IFERROR(VLOOKUP(B32,#REF!,4,FALSE)," ")</f>
        <v xml:space="preserve"> </v>
      </c>
      <c r="R32" s="114">
        <f>IFERROR(VLOOKUP(B32,#REF!,7,FALSE),0)</f>
        <v>0</v>
      </c>
      <c r="S32" s="115">
        <f t="shared" si="0"/>
        <v>0</v>
      </c>
      <c r="T32" s="116">
        <f>RANK(S32,Tableau46[TOTAL])</f>
        <v>43</v>
      </c>
      <c r="U32" s="117" t="str">
        <f t="shared" si="1"/>
        <v xml:space="preserve"> </v>
      </c>
      <c r="V32" s="118">
        <f>IFERROR((RANK(IF(IF(F32="U10",1,0)=1,U32," "),Tableau46[U10],0)),0)</f>
        <v>0</v>
      </c>
      <c r="W32" s="119">
        <f t="shared" si="2"/>
        <v>0</v>
      </c>
      <c r="X32" s="120">
        <f>IFERROR((RANK(IF(IF(F32="U12",1,0)=1,W32," "),Tableau46[U12],0)),0)</f>
        <v>8</v>
      </c>
      <c r="Y32" s="119" t="str">
        <f t="shared" si="3"/>
        <v xml:space="preserve"> </v>
      </c>
      <c r="Z32" s="121">
        <f>IFERROR((RANK(IF(IF(F32="U14",1,0)=1,Y32," "),Tableau46[U14],0)),0)</f>
        <v>0</v>
      </c>
      <c r="AA32" s="119" t="str">
        <f t="shared" si="4"/>
        <v xml:space="preserve"> </v>
      </c>
      <c r="AB32" s="122">
        <f>IFERROR((RANK(IF(IF(F32="U16",1,0)=1,AA32," "),Tableau46[U16],0)),0)</f>
        <v>0</v>
      </c>
      <c r="AC32" s="119" t="str">
        <f t="shared" si="5"/>
        <v xml:space="preserve"> </v>
      </c>
      <c r="AD32" s="123">
        <f>IFERROR((RANK(IF(IF(F32="U18",1,0)=1,AC32," "),Tableau46[U18],0)),0)</f>
        <v>0</v>
      </c>
      <c r="AE32" s="111">
        <f>Tableau46[[#This Row],[Points   1]]</f>
        <v>0</v>
      </c>
      <c r="AF32" s="112">
        <f>Tableau46[[#This Row],[Points    2]]</f>
        <v>0</v>
      </c>
      <c r="AG32" s="113">
        <f>Tableau46[[#This Row],[Points    3]]</f>
        <v>0</v>
      </c>
      <c r="AH32" s="114">
        <f>Tableau46[[#This Row],[Points4]]</f>
        <v>0</v>
      </c>
    </row>
    <row r="33" spans="1:34" hidden="1">
      <c r="A33" s="4">
        <v>31</v>
      </c>
      <c r="B33" s="14" t="str">
        <f>'Liste joueur'!B142</f>
        <v>LEROY Louis Alexandre</v>
      </c>
      <c r="C33" s="109" t="str">
        <f>IFERROR(VLOOKUP(Tableau46[[#This Row],[Nom Prénom]],Tableau[[Nom Prénom]:[Age]],3,FALSE)," ")</f>
        <v>Angers La Perrière</v>
      </c>
      <c r="D33" s="109">
        <f>IFERROR(VLOOKUP(B33,Tableau[[Nom Prénom]:[Age]],4,FALSE)," ")</f>
        <v>511228290</v>
      </c>
      <c r="E33" s="109" t="str">
        <f>IFERROR(VLOOKUP(B33,Tableau[[Nom Prénom]:[Age]],2,FALSE)," ")</f>
        <v>G</v>
      </c>
      <c r="F33" s="32" t="str">
        <f>IFERROR(VLOOKUP(B33,Tableau[[Nom Prénom]:[Age]],5,FALSE)," ")</f>
        <v>U16</v>
      </c>
      <c r="G33" s="110" t="str">
        <f>IFERROR(VLOOKUP(Tableau46[[#This Row],[Nom Prénom]],#REF!,7,FALSE)," ")</f>
        <v xml:space="preserve"> </v>
      </c>
      <c r="H33" s="110" t="str">
        <f>IFERROR(VLOOKUP(B33,#REF!,3,FALSE)," ")</f>
        <v xml:space="preserve"> </v>
      </c>
      <c r="I33" s="111">
        <f>IFERROR(VLOOKUP(Tableau46[[#This Row],[Nom Prénom]],#REF!,6,FALSE),0)</f>
        <v>0</v>
      </c>
      <c r="J33" s="112" t="str">
        <f>IFERROR(VLOOKUP(B33,#REF!,7,FALSE)," ")</f>
        <v xml:space="preserve"> </v>
      </c>
      <c r="K33" s="112" t="str">
        <f>IFERROR(VLOOKUP(B33,#REF!,3,FALSE)," ")</f>
        <v xml:space="preserve"> </v>
      </c>
      <c r="L33" s="112">
        <f>IFERROR(VLOOKUP(B33,#REF!,6,FALSE),0)</f>
        <v>0</v>
      </c>
      <c r="M33" s="113" t="str">
        <f>IFERROR(VLOOKUP(B33,Tableau3[[#All],[Nom Prénom]:[Catégorie]],8,FALSE)," ")</f>
        <v xml:space="preserve"> </v>
      </c>
      <c r="N33" s="113" t="str">
        <f>IFERROR(VLOOKUP(B33,Tableau3[[#All],[Nom Prénom]:[Catégorie]],4,FALSE)," ")</f>
        <v xml:space="preserve"> </v>
      </c>
      <c r="O33" s="113">
        <f>IFERROR(VLOOKUP(B33,Tableau3[[#All],[Nom Prénom]:[Catégorie]],7,FALSE),0)</f>
        <v>0</v>
      </c>
      <c r="P33" s="114" t="str">
        <f>IFERROR(VLOOKUP(B33,#REF!,8,FALSE)," ")</f>
        <v xml:space="preserve"> </v>
      </c>
      <c r="Q33" s="114" t="str">
        <f>IFERROR(VLOOKUP(B33,#REF!,4,FALSE)," ")</f>
        <v xml:space="preserve"> </v>
      </c>
      <c r="R33" s="114">
        <f>IFERROR(VLOOKUP(B33,#REF!,7,FALSE),0)</f>
        <v>0</v>
      </c>
      <c r="S33" s="115">
        <f t="shared" si="0"/>
        <v>0</v>
      </c>
      <c r="T33" s="116">
        <f>RANK(S33,Tableau46[TOTAL])</f>
        <v>43</v>
      </c>
      <c r="U33" s="117" t="str">
        <f t="shared" si="1"/>
        <v xml:space="preserve"> </v>
      </c>
      <c r="V33" s="118">
        <f>IFERROR((RANK(IF(IF(F33="U10",1,0)=1,U33," "),Tableau46[U10],0)),0)</f>
        <v>0</v>
      </c>
      <c r="W33" s="119" t="str">
        <f t="shared" si="2"/>
        <v xml:space="preserve"> </v>
      </c>
      <c r="X33" s="120">
        <f>IFERROR((RANK(IF(IF(F33="U12",1,0)=1,W33," "),Tableau46[U12],0)),0)</f>
        <v>0</v>
      </c>
      <c r="Y33" s="119" t="str">
        <f t="shared" si="3"/>
        <v xml:space="preserve"> </v>
      </c>
      <c r="Z33" s="121">
        <f>IFERROR((RANK(IF(IF(F33="U14",1,0)=1,Y33," "),Tableau46[U14],0)),0)</f>
        <v>0</v>
      </c>
      <c r="AA33" s="119">
        <f t="shared" si="4"/>
        <v>0</v>
      </c>
      <c r="AB33" s="122">
        <f>IFERROR((RANK(IF(IF(F33="U16",1,0)=1,AA33," "),Tableau46[U16],0)),0)</f>
        <v>3</v>
      </c>
      <c r="AC33" s="119" t="str">
        <f t="shared" si="5"/>
        <v xml:space="preserve"> </v>
      </c>
      <c r="AD33" s="123">
        <f>IFERROR((RANK(IF(IF(F33="U18",1,0)=1,AC33," "),Tableau46[U18],0)),0)</f>
        <v>0</v>
      </c>
      <c r="AE33" s="111">
        <f>Tableau46[[#This Row],[Points   1]]</f>
        <v>0</v>
      </c>
      <c r="AF33" s="112">
        <f>Tableau46[[#This Row],[Points    2]]</f>
        <v>0</v>
      </c>
      <c r="AG33" s="113">
        <f>Tableau46[[#This Row],[Points    3]]</f>
        <v>0</v>
      </c>
      <c r="AH33" s="114">
        <f>Tableau46[[#This Row],[Points4]]</f>
        <v>0</v>
      </c>
    </row>
    <row r="34" spans="1:34" hidden="1">
      <c r="A34" s="4">
        <v>32</v>
      </c>
      <c r="B34" s="14" t="str">
        <f>'Liste joueur'!B143</f>
        <v>LESEINE Louis</v>
      </c>
      <c r="C34" s="109" t="str">
        <f>IFERROR(VLOOKUP(Tableau46[[#This Row],[Nom Prénom]],Tableau[[Nom Prénom]:[Age]],3,FALSE)," ")</f>
        <v>Angers</v>
      </c>
      <c r="D34" s="109">
        <f>IFERROR(VLOOKUP(B34,Tableau[[Nom Prénom]:[Age]],4,FALSE)," ")</f>
        <v>530296369</v>
      </c>
      <c r="E34" s="109" t="str">
        <f>IFERROR(VLOOKUP(B34,Tableau[[Nom Prénom]:[Age]],2,FALSE)," ")</f>
        <v>G</v>
      </c>
      <c r="F34" s="32" t="str">
        <f>IFERROR(VLOOKUP(B34,Tableau[[Nom Prénom]:[Age]],5,FALSE)," ")</f>
        <v>U10</v>
      </c>
      <c r="G34" s="110" t="str">
        <f>IFERROR(VLOOKUP(Tableau46[[#This Row],[Nom Prénom]],#REF!,7,FALSE)," ")</f>
        <v xml:space="preserve"> </v>
      </c>
      <c r="H34" s="110" t="str">
        <f>IFERROR(VLOOKUP(B34,#REF!,3,FALSE)," ")</f>
        <v xml:space="preserve"> </v>
      </c>
      <c r="I34" s="111">
        <f>IFERROR(VLOOKUP(Tableau46[[#This Row],[Nom Prénom]],#REF!,6,FALSE),0)</f>
        <v>0</v>
      </c>
      <c r="J34" s="112" t="str">
        <f>IFERROR(VLOOKUP(B34,#REF!,7,FALSE)," ")</f>
        <v xml:space="preserve"> </v>
      </c>
      <c r="K34" s="112" t="str">
        <f>IFERROR(VLOOKUP(B34,#REF!,3,FALSE)," ")</f>
        <v xml:space="preserve"> </v>
      </c>
      <c r="L34" s="112">
        <f>IFERROR(VLOOKUP(B34,#REF!,6,FALSE),0)</f>
        <v>0</v>
      </c>
      <c r="M34" s="113">
        <f>IFERROR(VLOOKUP(B34,Tableau3[[#All],[Nom Prénom]:[Catégorie]],8,FALSE)," ")</f>
        <v>4</v>
      </c>
      <c r="N34" s="113" t="str">
        <f>IFERROR(VLOOKUP(B34,Tableau3[[#All],[Nom Prénom]:[Catégorie]],4,FALSE)," ")</f>
        <v>VIOLET</v>
      </c>
      <c r="O34" s="113">
        <f>IFERROR(VLOOKUP(B34,Tableau3[[#All],[Nom Prénom]:[Catégorie]],7,FALSE),0)</f>
        <v>6</v>
      </c>
      <c r="P34" s="114" t="str">
        <f>IFERROR(VLOOKUP(B34,#REF!,8,FALSE)," ")</f>
        <v xml:space="preserve"> </v>
      </c>
      <c r="Q34" s="114" t="str">
        <f>IFERROR(VLOOKUP(B34,#REF!,4,FALSE)," ")</f>
        <v xml:space="preserve"> </v>
      </c>
      <c r="R34" s="114">
        <f>IFERROR(VLOOKUP(B34,#REF!,7,FALSE),0)</f>
        <v>0</v>
      </c>
      <c r="S34" s="115">
        <f t="shared" si="0"/>
        <v>6</v>
      </c>
      <c r="T34" s="116">
        <f>RANK(S34,Tableau46[TOTAL])</f>
        <v>30</v>
      </c>
      <c r="U34" s="117">
        <f t="shared" si="1"/>
        <v>6</v>
      </c>
      <c r="V34" s="118">
        <f>IFERROR((RANK(IF(IF(F34="U10",1,0)=1,U34," "),Tableau46[U10],0)),0)</f>
        <v>15</v>
      </c>
      <c r="W34" s="119" t="str">
        <f t="shared" si="2"/>
        <v xml:space="preserve"> </v>
      </c>
      <c r="X34" s="120">
        <f>IFERROR((RANK(IF(IF(F34="U12",1,0)=1,W34," "),Tableau46[U12],0)),0)</f>
        <v>0</v>
      </c>
      <c r="Y34" s="119" t="str">
        <f t="shared" si="3"/>
        <v xml:space="preserve"> </v>
      </c>
      <c r="Z34" s="121">
        <f>IFERROR((RANK(IF(IF(F34="U14",1,0)=1,Y34," "),Tableau46[U14],0)),0)</f>
        <v>0</v>
      </c>
      <c r="AA34" s="119" t="str">
        <f t="shared" si="4"/>
        <v xml:space="preserve"> </v>
      </c>
      <c r="AB34" s="122">
        <f>IFERROR((RANK(IF(IF(F34="U16",1,0)=1,AA34," "),Tableau46[U16],0)),0)</f>
        <v>0</v>
      </c>
      <c r="AC34" s="119" t="str">
        <f t="shared" si="5"/>
        <v xml:space="preserve"> </v>
      </c>
      <c r="AD34" s="123">
        <f>IFERROR((RANK(IF(IF(F34="U18",1,0)=1,AC34," "),Tableau46[U18],0)),0)</f>
        <v>0</v>
      </c>
      <c r="AE34" s="111">
        <f>Tableau46[[#This Row],[Points   1]]</f>
        <v>0</v>
      </c>
      <c r="AF34" s="112">
        <f>Tableau46[[#This Row],[Points    2]]</f>
        <v>0</v>
      </c>
      <c r="AG34" s="113">
        <f>Tableau46[[#This Row],[Points    3]]</f>
        <v>6</v>
      </c>
      <c r="AH34" s="114">
        <f>Tableau46[[#This Row],[Points4]]</f>
        <v>0</v>
      </c>
    </row>
    <row r="35" spans="1:34" hidden="1">
      <c r="A35" s="4">
        <v>33</v>
      </c>
      <c r="B35" s="14" t="str">
        <f>'Liste joueur'!B144</f>
        <v>LESEINE Zoé</v>
      </c>
      <c r="C35" s="109" t="str">
        <f>IFERROR(VLOOKUP(Tableau46[[#This Row],[Nom Prénom]],Tableau[[Nom Prénom]:[Age]],3,FALSE)," ")</f>
        <v>Angers</v>
      </c>
      <c r="D35" s="109">
        <f>IFERROR(VLOOKUP(B35,Tableau[[Nom Prénom]:[Age]],4,FALSE)," ")</f>
        <v>546775357</v>
      </c>
      <c r="E35" s="109" t="str">
        <f>IFERROR(VLOOKUP(B35,Tableau[[Nom Prénom]:[Age]],2,FALSE)," ")</f>
        <v>F</v>
      </c>
      <c r="F35" s="32" t="str">
        <f>IFERROR(VLOOKUP(B35,Tableau[[Nom Prénom]:[Age]],5,FALSE)," ")</f>
        <v>U14</v>
      </c>
      <c r="G35" s="110" t="str">
        <f>IFERROR(VLOOKUP(Tableau46[[#This Row],[Nom Prénom]],#REF!,7,FALSE)," ")</f>
        <v xml:space="preserve"> </v>
      </c>
      <c r="H35" s="110" t="str">
        <f>IFERROR(VLOOKUP(B35,#REF!,3,FALSE)," ")</f>
        <v xml:space="preserve"> </v>
      </c>
      <c r="I35" s="111">
        <f>IFERROR(VLOOKUP(Tableau46[[#This Row],[Nom Prénom]],#REF!,6,FALSE),0)</f>
        <v>0</v>
      </c>
      <c r="J35" s="112" t="str">
        <f>IFERROR(VLOOKUP(B35,#REF!,7,FALSE)," ")</f>
        <v xml:space="preserve"> </v>
      </c>
      <c r="K35" s="112" t="str">
        <f>IFERROR(VLOOKUP(B35,#REF!,3,FALSE)," ")</f>
        <v xml:space="preserve"> </v>
      </c>
      <c r="L35" s="112">
        <f>IFERROR(VLOOKUP(B35,#REF!,6,FALSE),0)</f>
        <v>0</v>
      </c>
      <c r="M35" s="113">
        <f>IFERROR(VLOOKUP(B35,Tableau3[[#All],[Nom Prénom]:[Catégorie]],8,FALSE)," ")</f>
        <v>0</v>
      </c>
      <c r="N35" s="113" t="str">
        <f>IFERROR(VLOOKUP(B35,Tableau3[[#All],[Nom Prénom]:[Catégorie]],4,FALSE)," ")</f>
        <v>ROUGE</v>
      </c>
      <c r="O35" s="113">
        <f>IFERROR(VLOOKUP(B35,Tableau3[[#All],[Nom Prénom]:[Catégorie]],7,FALSE),0)</f>
        <v>16</v>
      </c>
      <c r="P35" s="114" t="str">
        <f>IFERROR(VLOOKUP(B35,#REF!,8,FALSE)," ")</f>
        <v xml:space="preserve"> </v>
      </c>
      <c r="Q35" s="114" t="str">
        <f>IFERROR(VLOOKUP(B35,#REF!,4,FALSE)," ")</f>
        <v xml:space="preserve"> </v>
      </c>
      <c r="R35" s="114">
        <f>IFERROR(VLOOKUP(B35,#REF!,7,FALSE),0)</f>
        <v>0</v>
      </c>
      <c r="S35" s="115">
        <f t="shared" ref="S35:S98" si="6">LARGE(AE35:AH35,1)+LARGE(AE35:AH35,2)+LARGE(AE35:AH35,3)</f>
        <v>16</v>
      </c>
      <c r="T35" s="116">
        <f>RANK(S35,Tableau46[TOTAL])</f>
        <v>17</v>
      </c>
      <c r="U35" s="117" t="str">
        <f t="shared" ref="U35:U66" si="7">IF(IF(F35="U10",1,0)=1,S35," ")</f>
        <v xml:space="preserve"> </v>
      </c>
      <c r="V35" s="118">
        <f>IFERROR((RANK(IF(IF(F35="U10",1,0)=1,U35," "),Tableau46[U10],0)),0)</f>
        <v>0</v>
      </c>
      <c r="W35" s="119" t="str">
        <f t="shared" ref="W35:W66" si="8">IF(IF(F35="U12",1,0)=1,S35," ")</f>
        <v xml:space="preserve"> </v>
      </c>
      <c r="X35" s="120">
        <f>IFERROR((RANK(IF(IF(F35="U12",1,0)=1,W35," "),Tableau46[U12],0)),0)</f>
        <v>0</v>
      </c>
      <c r="Y35" s="119">
        <f t="shared" ref="Y35:Y66" si="9">IF(IF(F35="U14",1,0)=1,S35," ")</f>
        <v>16</v>
      </c>
      <c r="Z35" s="121">
        <f>IFERROR((RANK(IF(IF(F35="U14",1,0)=1,Y35," "),Tableau46[U14],0)),0)</f>
        <v>7</v>
      </c>
      <c r="AA35" s="119" t="str">
        <f t="shared" ref="AA35:AA66" si="10">IF(IF(F35="U16",1,0)=1,S35," ")</f>
        <v xml:space="preserve"> </v>
      </c>
      <c r="AB35" s="122">
        <f>IFERROR((RANK(IF(IF(F35="U16",1,0)=1,AA35," "),Tableau46[U16],0)),0)</f>
        <v>0</v>
      </c>
      <c r="AC35" s="119" t="str">
        <f t="shared" ref="AC35:AC66" si="11">IF(IF(F35="U18",1,0)=1,S35," ")</f>
        <v xml:space="preserve"> </v>
      </c>
      <c r="AD35" s="123">
        <f>IFERROR((RANK(IF(IF(F35="U18",1,0)=1,AC35," "),Tableau46[U18],0)),0)</f>
        <v>0</v>
      </c>
      <c r="AE35" s="111">
        <f>Tableau46[[#This Row],[Points   1]]</f>
        <v>0</v>
      </c>
      <c r="AF35" s="112">
        <f>Tableau46[[#This Row],[Points    2]]</f>
        <v>0</v>
      </c>
      <c r="AG35" s="113">
        <f>Tableau46[[#This Row],[Points    3]]</f>
        <v>16</v>
      </c>
      <c r="AH35" s="114">
        <f>Tableau46[[#This Row],[Points4]]</f>
        <v>0</v>
      </c>
    </row>
    <row r="36" spans="1:34" hidden="1">
      <c r="A36" s="4">
        <v>34</v>
      </c>
      <c r="B36" s="14" t="str">
        <f>'Liste joueur'!B145</f>
        <v>LEVAL Théophile</v>
      </c>
      <c r="C36" s="109" t="str">
        <f>IFERROR(VLOOKUP(Tableau46[[#This Row],[Nom Prénom]],Tableau[[Nom Prénom]:[Age]],3,FALSE)," ")</f>
        <v>Saumur</v>
      </c>
      <c r="D36" s="109">
        <f>IFERROR(VLOOKUP(B36,Tableau[[Nom Prénom]:[Age]],4,FALSE)," ")</f>
        <v>534029355</v>
      </c>
      <c r="E36" s="109" t="str">
        <f>IFERROR(VLOOKUP(B36,Tableau[[Nom Prénom]:[Age]],2,FALSE)," ")</f>
        <v>G</v>
      </c>
      <c r="F36" s="32" t="str">
        <f>IFERROR(VLOOKUP(B36,Tableau[[Nom Prénom]:[Age]],5,FALSE)," ")</f>
        <v>U12</v>
      </c>
      <c r="G36" s="110" t="str">
        <f>IFERROR(VLOOKUP(Tableau46[[#This Row],[Nom Prénom]],#REF!,7,FALSE)," ")</f>
        <v xml:space="preserve"> </v>
      </c>
      <c r="H36" s="110" t="str">
        <f>IFERROR(VLOOKUP(B36,#REF!,3,FALSE)," ")</f>
        <v xml:space="preserve"> </v>
      </c>
      <c r="I36" s="111">
        <f>IFERROR(VLOOKUP(Tableau46[[#This Row],[Nom Prénom]],#REF!,6,FALSE),0)</f>
        <v>0</v>
      </c>
      <c r="J36" s="112" t="str">
        <f>IFERROR(VLOOKUP(B36,#REF!,7,FALSE)," ")</f>
        <v xml:space="preserve"> </v>
      </c>
      <c r="K36" s="112" t="str">
        <f>IFERROR(VLOOKUP(B36,#REF!,3,FALSE)," ")</f>
        <v xml:space="preserve"> </v>
      </c>
      <c r="L36" s="112">
        <f>IFERROR(VLOOKUP(B36,#REF!,6,FALSE),0)</f>
        <v>0</v>
      </c>
      <c r="M36" s="113" t="str">
        <f>IFERROR(VLOOKUP(B36,Tableau3[[#All],[Nom Prénom]:[Catégorie]],8,FALSE)," ")</f>
        <v xml:space="preserve"> </v>
      </c>
      <c r="N36" s="113" t="str">
        <f>IFERROR(VLOOKUP(B36,Tableau3[[#All],[Nom Prénom]:[Catégorie]],4,FALSE)," ")</f>
        <v xml:space="preserve"> </v>
      </c>
      <c r="O36" s="113">
        <f>IFERROR(VLOOKUP(B36,Tableau3[[#All],[Nom Prénom]:[Catégorie]],7,FALSE),0)</f>
        <v>0</v>
      </c>
      <c r="P36" s="114" t="str">
        <f>IFERROR(VLOOKUP(B36,#REF!,8,FALSE)," ")</f>
        <v xml:space="preserve"> </v>
      </c>
      <c r="Q36" s="114" t="str">
        <f>IFERROR(VLOOKUP(B36,#REF!,4,FALSE)," ")</f>
        <v xml:space="preserve"> </v>
      </c>
      <c r="R36" s="114">
        <f>IFERROR(VLOOKUP(B36,#REF!,7,FALSE),0)</f>
        <v>0</v>
      </c>
      <c r="S36" s="115">
        <f t="shared" si="6"/>
        <v>0</v>
      </c>
      <c r="T36" s="116">
        <f>RANK(S36,Tableau46[TOTAL])</f>
        <v>43</v>
      </c>
      <c r="U36" s="117" t="str">
        <f t="shared" si="7"/>
        <v xml:space="preserve"> </v>
      </c>
      <c r="V36" s="118">
        <f>IFERROR((RANK(IF(IF(F36="U10",1,0)=1,U36," "),Tableau46[U10],0)),0)</f>
        <v>0</v>
      </c>
      <c r="W36" s="119">
        <f t="shared" si="8"/>
        <v>0</v>
      </c>
      <c r="X36" s="120">
        <f>IFERROR((RANK(IF(IF(F36="U12",1,0)=1,W36," "),Tableau46[U12],0)),0)</f>
        <v>8</v>
      </c>
      <c r="Y36" s="119" t="str">
        <f t="shared" si="9"/>
        <v xml:space="preserve"> </v>
      </c>
      <c r="Z36" s="121">
        <f>IFERROR((RANK(IF(IF(F36="U14",1,0)=1,Y36," "),Tableau46[U14],0)),0)</f>
        <v>0</v>
      </c>
      <c r="AA36" s="119" t="str">
        <f t="shared" si="10"/>
        <v xml:space="preserve"> </v>
      </c>
      <c r="AB36" s="122">
        <f>IFERROR((RANK(IF(IF(F36="U16",1,0)=1,AA36," "),Tableau46[U16],0)),0)</f>
        <v>0</v>
      </c>
      <c r="AC36" s="119" t="str">
        <f t="shared" si="11"/>
        <v xml:space="preserve"> </v>
      </c>
      <c r="AD36" s="123">
        <f>IFERROR((RANK(IF(IF(F36="U18",1,0)=1,AC36," "),Tableau46[U18],0)),0)</f>
        <v>0</v>
      </c>
      <c r="AE36" s="111">
        <f>Tableau46[[#This Row],[Points   1]]</f>
        <v>0</v>
      </c>
      <c r="AF36" s="112">
        <f>Tableau46[[#This Row],[Points    2]]</f>
        <v>0</v>
      </c>
      <c r="AG36" s="113">
        <f>Tableau46[[#This Row],[Points    3]]</f>
        <v>0</v>
      </c>
      <c r="AH36" s="114">
        <f>Tableau46[[#This Row],[Points4]]</f>
        <v>0</v>
      </c>
    </row>
    <row r="37" spans="1:34" hidden="1">
      <c r="A37" s="4">
        <v>35</v>
      </c>
      <c r="B37" s="14" t="str">
        <f>'Liste joueur'!B146</f>
        <v>LIEGEOIS-CASTAINGS Valentin</v>
      </c>
      <c r="C37" s="109" t="str">
        <f>IFERROR(VLOOKUP(Tableau46[[#This Row],[Nom Prénom]],Tableau[[Nom Prénom]:[Age]],3,FALSE)," ")</f>
        <v>Angers</v>
      </c>
      <c r="D37" s="109">
        <f>IFERROR(VLOOKUP(B37,Tableau[[Nom Prénom]:[Age]],4,FALSE)," ")</f>
        <v>49675294</v>
      </c>
      <c r="E37" s="109" t="str">
        <f>IFERROR(VLOOKUP(B37,Tableau[[Nom Prénom]:[Age]],2,FALSE)," ")</f>
        <v>G</v>
      </c>
      <c r="F37" s="32" t="str">
        <f>IFERROR(VLOOKUP(B37,Tableau[[Nom Prénom]:[Age]],5,FALSE)," ")</f>
        <v>U16</v>
      </c>
      <c r="G37" s="110" t="str">
        <f>IFERROR(VLOOKUP(Tableau46[[#This Row],[Nom Prénom]],#REF!,7,FALSE)," ")</f>
        <v xml:space="preserve"> </v>
      </c>
      <c r="H37" s="110" t="str">
        <f>IFERROR(VLOOKUP(B37,#REF!,3,FALSE)," ")</f>
        <v xml:space="preserve"> </v>
      </c>
      <c r="I37" s="111">
        <f>IFERROR(VLOOKUP(Tableau46[[#This Row],[Nom Prénom]],#REF!,6,FALSE),0)</f>
        <v>0</v>
      </c>
      <c r="J37" s="112" t="str">
        <f>IFERROR(VLOOKUP(B37,#REF!,7,FALSE)," ")</f>
        <v xml:space="preserve"> </v>
      </c>
      <c r="K37" s="112" t="str">
        <f>IFERROR(VLOOKUP(B37,#REF!,3,FALSE)," ")</f>
        <v xml:space="preserve"> </v>
      </c>
      <c r="L37" s="112">
        <f>IFERROR(VLOOKUP(B37,#REF!,6,FALSE),0)</f>
        <v>0</v>
      </c>
      <c r="M37" s="113" t="str">
        <f>IFERROR(VLOOKUP(B37,Tableau3[[#All],[Nom Prénom]:[Catégorie]],8,FALSE)," ")</f>
        <v xml:space="preserve"> </v>
      </c>
      <c r="N37" s="113" t="str">
        <f>IFERROR(VLOOKUP(B37,Tableau3[[#All],[Nom Prénom]:[Catégorie]],4,FALSE)," ")</f>
        <v xml:space="preserve"> </v>
      </c>
      <c r="O37" s="113">
        <f>IFERROR(VLOOKUP(B37,Tableau3[[#All],[Nom Prénom]:[Catégorie]],7,FALSE),0)</f>
        <v>0</v>
      </c>
      <c r="P37" s="114" t="str">
        <f>IFERROR(VLOOKUP(B37,#REF!,8,FALSE)," ")</f>
        <v xml:space="preserve"> </v>
      </c>
      <c r="Q37" s="114" t="str">
        <f>IFERROR(VLOOKUP(B37,#REF!,4,FALSE)," ")</f>
        <v xml:space="preserve"> </v>
      </c>
      <c r="R37" s="114">
        <f>IFERROR(VLOOKUP(B37,#REF!,7,FALSE),0)</f>
        <v>0</v>
      </c>
      <c r="S37" s="115">
        <f t="shared" si="6"/>
        <v>0</v>
      </c>
      <c r="T37" s="116">
        <f>RANK(S37,Tableau46[TOTAL])</f>
        <v>43</v>
      </c>
      <c r="U37" s="117" t="str">
        <f t="shared" si="7"/>
        <v xml:space="preserve"> </v>
      </c>
      <c r="V37" s="118">
        <f>IFERROR((RANK(IF(IF(F37="U10",1,0)=1,U37," "),Tableau46[U10],0)),0)</f>
        <v>0</v>
      </c>
      <c r="W37" s="119" t="str">
        <f t="shared" si="8"/>
        <v xml:space="preserve"> </v>
      </c>
      <c r="X37" s="120">
        <f>IFERROR((RANK(IF(IF(F37="U12",1,0)=1,W37," "),Tableau46[U12],0)),0)</f>
        <v>0</v>
      </c>
      <c r="Y37" s="119" t="str">
        <f t="shared" si="9"/>
        <v xml:space="preserve"> </v>
      </c>
      <c r="Z37" s="121">
        <f>IFERROR((RANK(IF(IF(F37="U14",1,0)=1,Y37," "),Tableau46[U14],0)),0)</f>
        <v>0</v>
      </c>
      <c r="AA37" s="119">
        <f t="shared" si="10"/>
        <v>0</v>
      </c>
      <c r="AB37" s="122">
        <f>IFERROR((RANK(IF(IF(F37="U16",1,0)=1,AA37," "),Tableau46[U16],0)),0)</f>
        <v>3</v>
      </c>
      <c r="AC37" s="119" t="str">
        <f t="shared" si="11"/>
        <v xml:space="preserve"> </v>
      </c>
      <c r="AD37" s="123">
        <f>IFERROR((RANK(IF(IF(F37="U18",1,0)=1,AC37," "),Tableau46[U18],0)),0)</f>
        <v>0</v>
      </c>
      <c r="AE37" s="111">
        <f>Tableau46[[#This Row],[Points   1]]</f>
        <v>0</v>
      </c>
      <c r="AF37" s="112">
        <f>Tableau46[[#This Row],[Points    2]]</f>
        <v>0</v>
      </c>
      <c r="AG37" s="113">
        <f>Tableau46[[#This Row],[Points    3]]</f>
        <v>0</v>
      </c>
      <c r="AH37" s="114">
        <f>Tableau46[[#This Row],[Points4]]</f>
        <v>0</v>
      </c>
    </row>
    <row r="38" spans="1:34" hidden="1">
      <c r="A38" s="4">
        <v>36</v>
      </c>
      <c r="B38" s="14" t="str">
        <f>'Liste joueur'!B147</f>
        <v>MACOUIN Louis</v>
      </c>
      <c r="C38" s="109" t="str">
        <f>IFERROR(VLOOKUP(Tableau46[[#This Row],[Nom Prénom]],Tableau[[Nom Prénom]:[Age]],3,FALSE)," ")</f>
        <v>Angers</v>
      </c>
      <c r="D38" s="109">
        <f>IFERROR(VLOOKUP(B38,Tableau[[Nom Prénom]:[Age]],4,FALSE)," ")</f>
        <v>41872301</v>
      </c>
      <c r="E38" s="109" t="str">
        <f>IFERROR(VLOOKUP(B38,Tableau[[Nom Prénom]:[Age]],2,FALSE)," ")</f>
        <v>G</v>
      </c>
      <c r="F38" s="32" t="str">
        <f>IFERROR(VLOOKUP(B38,Tableau[[Nom Prénom]:[Age]],5,FALSE)," ")</f>
        <v>U12</v>
      </c>
      <c r="G38" s="110" t="str">
        <f>IFERROR(VLOOKUP(Tableau46[[#This Row],[Nom Prénom]],#REF!,7,FALSE)," ")</f>
        <v xml:space="preserve"> </v>
      </c>
      <c r="H38" s="110" t="str">
        <f>IFERROR(VLOOKUP(B38,#REF!,3,FALSE)," ")</f>
        <v xml:space="preserve"> </v>
      </c>
      <c r="I38" s="111">
        <f>IFERROR(VLOOKUP(Tableau46[[#This Row],[Nom Prénom]],#REF!,6,FALSE),0)</f>
        <v>0</v>
      </c>
      <c r="J38" s="112" t="str">
        <f>IFERROR(VLOOKUP(B38,#REF!,7,FALSE)," ")</f>
        <v xml:space="preserve"> </v>
      </c>
      <c r="K38" s="112" t="str">
        <f>IFERROR(VLOOKUP(B38,#REF!,3,FALSE)," ")</f>
        <v xml:space="preserve"> </v>
      </c>
      <c r="L38" s="112">
        <f>IFERROR(VLOOKUP(B38,#REF!,6,FALSE),0)</f>
        <v>0</v>
      </c>
      <c r="M38" s="113">
        <f>IFERROR(VLOOKUP(B38,Tableau3[[#All],[Nom Prénom]:[Catégorie]],8,FALSE)," ")</f>
        <v>0</v>
      </c>
      <c r="N38" s="113" t="str">
        <f>IFERROR(VLOOKUP(B38,Tableau3[[#All],[Nom Prénom]:[Catégorie]],4,FALSE)," ")</f>
        <v>ORANGE</v>
      </c>
      <c r="O38" s="113">
        <f>IFERROR(VLOOKUP(B38,Tableau3[[#All],[Nom Prénom]:[Catégorie]],7,FALSE),0)</f>
        <v>24</v>
      </c>
      <c r="P38" s="114" t="str">
        <f>IFERROR(VLOOKUP(B38,#REF!,8,FALSE)," ")</f>
        <v xml:space="preserve"> </v>
      </c>
      <c r="Q38" s="114" t="str">
        <f>IFERROR(VLOOKUP(B38,#REF!,4,FALSE)," ")</f>
        <v xml:space="preserve"> </v>
      </c>
      <c r="R38" s="114">
        <f>IFERROR(VLOOKUP(B38,#REF!,7,FALSE),0)</f>
        <v>0</v>
      </c>
      <c r="S38" s="115">
        <f t="shared" si="6"/>
        <v>24</v>
      </c>
      <c r="T38" s="116">
        <f>RANK(S38,Tableau46[TOTAL])</f>
        <v>9</v>
      </c>
      <c r="U38" s="117" t="str">
        <f t="shared" si="7"/>
        <v xml:space="preserve"> </v>
      </c>
      <c r="V38" s="118">
        <f>IFERROR((RANK(IF(IF(F38="U10",1,0)=1,U38," "),Tableau46[U10],0)),0)</f>
        <v>0</v>
      </c>
      <c r="W38" s="119">
        <f t="shared" si="8"/>
        <v>24</v>
      </c>
      <c r="X38" s="120">
        <f>IFERROR((RANK(IF(IF(F38="U12",1,0)=1,W38," "),Tableau46[U12],0)),0)</f>
        <v>1</v>
      </c>
      <c r="Y38" s="119" t="str">
        <f t="shared" si="9"/>
        <v xml:space="preserve"> </v>
      </c>
      <c r="Z38" s="121">
        <f>IFERROR((RANK(IF(IF(F38="U14",1,0)=1,Y38," "),Tableau46[U14],0)),0)</f>
        <v>0</v>
      </c>
      <c r="AA38" s="119" t="str">
        <f t="shared" si="10"/>
        <v xml:space="preserve"> </v>
      </c>
      <c r="AB38" s="122">
        <f>IFERROR((RANK(IF(IF(F38="U16",1,0)=1,AA38," "),Tableau46[U16],0)),0)</f>
        <v>0</v>
      </c>
      <c r="AC38" s="119" t="str">
        <f t="shared" si="11"/>
        <v xml:space="preserve"> </v>
      </c>
      <c r="AD38" s="123">
        <f>IFERROR((RANK(IF(IF(F38="U18",1,0)=1,AC38," "),Tableau46[U18],0)),0)</f>
        <v>0</v>
      </c>
      <c r="AE38" s="111">
        <f>Tableau46[[#This Row],[Points   1]]</f>
        <v>0</v>
      </c>
      <c r="AF38" s="112">
        <f>Tableau46[[#This Row],[Points    2]]</f>
        <v>0</v>
      </c>
      <c r="AG38" s="113">
        <f>Tableau46[[#This Row],[Points    3]]</f>
        <v>24</v>
      </c>
      <c r="AH38" s="114">
        <f>Tableau46[[#This Row],[Points4]]</f>
        <v>0</v>
      </c>
    </row>
    <row r="39" spans="1:34" hidden="1">
      <c r="A39" s="4">
        <v>37</v>
      </c>
      <c r="B39" s="14" t="str">
        <f>'Liste joueur'!B148</f>
        <v>MAINCHAIN Félix</v>
      </c>
      <c r="C39" s="109" t="str">
        <f>IFERROR(VLOOKUP(Tableau46[[#This Row],[Nom Prénom]],Tableau[[Nom Prénom]:[Age]],3,FALSE)," ")</f>
        <v>Cholet</v>
      </c>
      <c r="D39" s="109">
        <f>IFERROR(VLOOKUP(B39,Tableau[[Nom Prénom]:[Age]],4,FALSE)," ")</f>
        <v>542623358</v>
      </c>
      <c r="E39" s="109" t="str">
        <f>IFERROR(VLOOKUP(B39,Tableau[[Nom Prénom]:[Age]],2,FALSE)," ")</f>
        <v>G</v>
      </c>
      <c r="F39" s="32" t="str">
        <f>IFERROR(VLOOKUP(B39,Tableau[[Nom Prénom]:[Age]],5,FALSE)," ")</f>
        <v>U10</v>
      </c>
      <c r="G39" s="110" t="str">
        <f>IFERROR(VLOOKUP(Tableau46[[#This Row],[Nom Prénom]],#REF!,7,FALSE)," ")</f>
        <v xml:space="preserve"> </v>
      </c>
      <c r="H39" s="110" t="str">
        <f>IFERROR(VLOOKUP(B39,#REF!,3,FALSE)," ")</f>
        <v xml:space="preserve"> </v>
      </c>
      <c r="I39" s="111">
        <f>IFERROR(VLOOKUP(Tableau46[[#This Row],[Nom Prénom]],#REF!,6,FALSE),0)</f>
        <v>0</v>
      </c>
      <c r="J39" s="112" t="str">
        <f>IFERROR(VLOOKUP(B39,#REF!,7,FALSE)," ")</f>
        <v xml:space="preserve"> </v>
      </c>
      <c r="K39" s="112" t="str">
        <f>IFERROR(VLOOKUP(B39,#REF!,3,FALSE)," ")</f>
        <v xml:space="preserve"> </v>
      </c>
      <c r="L39" s="112">
        <f>IFERROR(VLOOKUP(B39,#REF!,6,FALSE),0)</f>
        <v>0</v>
      </c>
      <c r="M39" s="113" t="str">
        <f>IFERROR(VLOOKUP(B39,Tableau3[[#All],[Nom Prénom]:[Catégorie]],8,FALSE)," ")</f>
        <v xml:space="preserve"> </v>
      </c>
      <c r="N39" s="113" t="str">
        <f>IFERROR(VLOOKUP(B39,Tableau3[[#All],[Nom Prénom]:[Catégorie]],4,FALSE)," ")</f>
        <v xml:space="preserve"> </v>
      </c>
      <c r="O39" s="113">
        <f>IFERROR(VLOOKUP(B39,Tableau3[[#All],[Nom Prénom]:[Catégorie]],7,FALSE),0)</f>
        <v>0</v>
      </c>
      <c r="P39" s="114" t="str">
        <f>IFERROR(VLOOKUP(B39,#REF!,8,FALSE)," ")</f>
        <v xml:space="preserve"> </v>
      </c>
      <c r="Q39" s="114" t="str">
        <f>IFERROR(VLOOKUP(B39,#REF!,4,FALSE)," ")</f>
        <v xml:space="preserve"> </v>
      </c>
      <c r="R39" s="114">
        <f>IFERROR(VLOOKUP(B39,#REF!,7,FALSE),0)</f>
        <v>0</v>
      </c>
      <c r="S39" s="115">
        <f t="shared" si="6"/>
        <v>0</v>
      </c>
      <c r="T39" s="116">
        <f>RANK(S39,Tableau46[TOTAL])</f>
        <v>43</v>
      </c>
      <c r="U39" s="117">
        <f t="shared" si="7"/>
        <v>0</v>
      </c>
      <c r="V39" s="118">
        <f>IFERROR((RANK(IF(IF(F39="U10",1,0)=1,U39," "),Tableau46[U10],0)),0)</f>
        <v>20</v>
      </c>
      <c r="W39" s="119" t="str">
        <f t="shared" si="8"/>
        <v xml:space="preserve"> </v>
      </c>
      <c r="X39" s="120">
        <f>IFERROR((RANK(IF(IF(F39="U12",1,0)=1,W39," "),Tableau46[U12],0)),0)</f>
        <v>0</v>
      </c>
      <c r="Y39" s="119" t="str">
        <f t="shared" si="9"/>
        <v xml:space="preserve"> </v>
      </c>
      <c r="Z39" s="121">
        <f>IFERROR((RANK(IF(IF(F39="U14",1,0)=1,Y39," "),Tableau46[U14],0)),0)</f>
        <v>0</v>
      </c>
      <c r="AA39" s="119" t="str">
        <f t="shared" si="10"/>
        <v xml:space="preserve"> </v>
      </c>
      <c r="AB39" s="122">
        <f>IFERROR((RANK(IF(IF(F39="U16",1,0)=1,AA39," "),Tableau46[U16],0)),0)</f>
        <v>0</v>
      </c>
      <c r="AC39" s="119" t="str">
        <f t="shared" si="11"/>
        <v xml:space="preserve"> </v>
      </c>
      <c r="AD39" s="123">
        <f>IFERROR((RANK(IF(IF(F39="U18",1,0)=1,AC39," "),Tableau46[U18],0)),0)</f>
        <v>0</v>
      </c>
      <c r="AE39" s="111">
        <f>Tableau46[[#This Row],[Points   1]]</f>
        <v>0</v>
      </c>
      <c r="AF39" s="112">
        <f>Tableau46[[#This Row],[Points    2]]</f>
        <v>0</v>
      </c>
      <c r="AG39" s="113">
        <f>Tableau46[[#This Row],[Points    3]]</f>
        <v>0</v>
      </c>
      <c r="AH39" s="114">
        <f>Tableau46[[#This Row],[Points4]]</f>
        <v>0</v>
      </c>
    </row>
    <row r="40" spans="1:34" hidden="1">
      <c r="A40" s="4">
        <v>38</v>
      </c>
      <c r="B40" s="14" t="str">
        <f>'Liste joueur'!B149</f>
        <v>MARMION Arthur</v>
      </c>
      <c r="C40" s="109" t="str">
        <f>IFERROR(VLOOKUP(Tableau46[[#This Row],[Nom Prénom]],Tableau[[Nom Prénom]:[Age]],3,FALSE)," ")</f>
        <v>Anjou</v>
      </c>
      <c r="D40" s="109">
        <f>IFERROR(VLOOKUP(B40,Tableau[[Nom Prénom]:[Age]],4,FALSE)," ")</f>
        <v>546099356</v>
      </c>
      <c r="E40" s="109" t="str">
        <f>IFERROR(VLOOKUP(B40,Tableau[[Nom Prénom]:[Age]],2,FALSE)," ")</f>
        <v>G</v>
      </c>
      <c r="F40" s="32" t="str">
        <f>IFERROR(VLOOKUP(B40,Tableau[[Nom Prénom]:[Age]],5,FALSE)," ")</f>
        <v>U10</v>
      </c>
      <c r="G40" s="110" t="str">
        <f>IFERROR(VLOOKUP(Tableau46[[#This Row],[Nom Prénom]],#REF!,7,FALSE)," ")</f>
        <v xml:space="preserve"> </v>
      </c>
      <c r="H40" s="110" t="str">
        <f>IFERROR(VLOOKUP(B40,#REF!,3,FALSE)," ")</f>
        <v xml:space="preserve"> </v>
      </c>
      <c r="I40" s="111">
        <f>IFERROR(VLOOKUP(Tableau46[[#This Row],[Nom Prénom]],#REF!,6,FALSE),0)</f>
        <v>0</v>
      </c>
      <c r="J40" s="112" t="str">
        <f>IFERROR(VLOOKUP(B40,#REF!,7,FALSE)," ")</f>
        <v xml:space="preserve"> </v>
      </c>
      <c r="K40" s="112" t="str">
        <f>IFERROR(VLOOKUP(B40,#REF!,3,FALSE)," ")</f>
        <v xml:space="preserve"> </v>
      </c>
      <c r="L40" s="112">
        <f>IFERROR(VLOOKUP(B40,#REF!,6,FALSE),0)</f>
        <v>0</v>
      </c>
      <c r="M40" s="113" t="str">
        <f>IFERROR(VLOOKUP(B40,Tableau3[[#All],[Nom Prénom]:[Catégorie]],8,FALSE)," ")</f>
        <v xml:space="preserve"> </v>
      </c>
      <c r="N40" s="113" t="str">
        <f>IFERROR(VLOOKUP(B40,Tableau3[[#All],[Nom Prénom]:[Catégorie]],4,FALSE)," ")</f>
        <v xml:space="preserve"> </v>
      </c>
      <c r="O40" s="113">
        <f>IFERROR(VLOOKUP(B40,Tableau3[[#All],[Nom Prénom]:[Catégorie]],7,FALSE),0)</f>
        <v>0</v>
      </c>
      <c r="P40" s="114" t="str">
        <f>IFERROR(VLOOKUP(B40,#REF!,8,FALSE)," ")</f>
        <v xml:space="preserve"> </v>
      </c>
      <c r="Q40" s="114" t="str">
        <f>IFERROR(VLOOKUP(B40,#REF!,4,FALSE)," ")</f>
        <v xml:space="preserve"> </v>
      </c>
      <c r="R40" s="114">
        <f>IFERROR(VLOOKUP(B40,#REF!,7,FALSE),0)</f>
        <v>0</v>
      </c>
      <c r="S40" s="115">
        <f t="shared" si="6"/>
        <v>0</v>
      </c>
      <c r="T40" s="116">
        <f>RANK(S40,Tableau46[TOTAL])</f>
        <v>43</v>
      </c>
      <c r="U40" s="117">
        <f t="shared" si="7"/>
        <v>0</v>
      </c>
      <c r="V40" s="118">
        <f>IFERROR((RANK(IF(IF(F40="U10",1,0)=1,U40," "),Tableau46[U10],0)),0)</f>
        <v>20</v>
      </c>
      <c r="W40" s="119" t="str">
        <f t="shared" si="8"/>
        <v xml:space="preserve"> </v>
      </c>
      <c r="X40" s="120">
        <f>IFERROR((RANK(IF(IF(F40="U12",1,0)=1,W40," "),Tableau46[U12],0)),0)</f>
        <v>0</v>
      </c>
      <c r="Y40" s="119" t="str">
        <f t="shared" si="9"/>
        <v xml:space="preserve"> </v>
      </c>
      <c r="Z40" s="121">
        <f>IFERROR((RANK(IF(IF(F40="U14",1,0)=1,Y40," "),Tableau46[U14],0)),0)</f>
        <v>0</v>
      </c>
      <c r="AA40" s="119" t="str">
        <f t="shared" si="10"/>
        <v xml:space="preserve"> </v>
      </c>
      <c r="AB40" s="122">
        <f>IFERROR((RANK(IF(IF(F40="U16",1,0)=1,AA40," "),Tableau46[U16],0)),0)</f>
        <v>0</v>
      </c>
      <c r="AC40" s="119" t="str">
        <f t="shared" si="11"/>
        <v xml:space="preserve"> </v>
      </c>
      <c r="AD40" s="123">
        <f>IFERROR((RANK(IF(IF(F40="U18",1,0)=1,AC40," "),Tableau46[U18],0)),0)</f>
        <v>0</v>
      </c>
      <c r="AE40" s="111">
        <f>Tableau46[[#This Row],[Points   1]]</f>
        <v>0</v>
      </c>
      <c r="AF40" s="112">
        <f>Tableau46[[#This Row],[Points    2]]</f>
        <v>0</v>
      </c>
      <c r="AG40" s="113">
        <f>Tableau46[[#This Row],[Points    3]]</f>
        <v>0</v>
      </c>
      <c r="AH40" s="114">
        <f>Tableau46[[#This Row],[Points4]]</f>
        <v>0</v>
      </c>
    </row>
    <row r="41" spans="1:34">
      <c r="A41" s="4">
        <v>39</v>
      </c>
      <c r="B41" s="14" t="str">
        <f>'Liste joueur'!B49</f>
        <v>CORABOEUF Emma</v>
      </c>
      <c r="C41" s="109" t="str">
        <f>IFERROR(VLOOKUP(Tableau46[[#This Row],[Nom Prénom]],Tableau[[Nom Prénom]:[Age]],3,FALSE)," ")</f>
        <v>Cholet</v>
      </c>
      <c r="D41" s="109">
        <f>IFERROR(VLOOKUP(B41,Tableau[[Nom Prénom]:[Age]],4,FALSE)," ")</f>
        <v>531666341</v>
      </c>
      <c r="E41" s="109" t="str">
        <f>IFERROR(VLOOKUP(B41,Tableau[[Nom Prénom]:[Age]],2,FALSE)," ")</f>
        <v>F</v>
      </c>
      <c r="F41" s="32" t="str">
        <f>IFERROR(VLOOKUP(B41,Tableau[[Nom Prénom]:[Age]],5,FALSE)," ")</f>
        <v>U14</v>
      </c>
      <c r="G41" s="110" t="str">
        <f>IFERROR(VLOOKUP(Tableau46[[#This Row],[Nom Prénom]],#REF!,7,FALSE)," ")</f>
        <v xml:space="preserve"> </v>
      </c>
      <c r="H41" s="110" t="str">
        <f>IFERROR(VLOOKUP(B41,#REF!,3,FALSE)," ")</f>
        <v xml:space="preserve"> </v>
      </c>
      <c r="I41" s="111">
        <f>IFERROR(VLOOKUP(Tableau46[[#This Row],[Nom Prénom]],#REF!,6,FALSE),0)</f>
        <v>0</v>
      </c>
      <c r="J41" s="112" t="str">
        <f>IFERROR(VLOOKUP(B41,#REF!,7,FALSE)," ")</f>
        <v xml:space="preserve"> </v>
      </c>
      <c r="K41" s="112" t="str">
        <f>IFERROR(VLOOKUP(B41,#REF!,3,FALSE)," ")</f>
        <v xml:space="preserve"> </v>
      </c>
      <c r="L41" s="112">
        <f>IFERROR(VLOOKUP(B41,#REF!,6,FALSE),0)</f>
        <v>0</v>
      </c>
      <c r="M41" s="113" t="str">
        <f>IFERROR(VLOOKUP(B41,Tableau3[[#All],[Nom Prénom]:[Catégorie]],8,FALSE)," ")</f>
        <v xml:space="preserve"> </v>
      </c>
      <c r="N41" s="113" t="str">
        <f>IFERROR(VLOOKUP(B41,Tableau3[[#All],[Nom Prénom]:[Catégorie]],4,FALSE)," ")</f>
        <v xml:space="preserve"> </v>
      </c>
      <c r="O41" s="113">
        <f>IFERROR(VLOOKUP(B41,Tableau3[[#All],[Nom Prénom]:[Catégorie]],7,FALSE),0)</f>
        <v>0</v>
      </c>
      <c r="P41" s="114" t="str">
        <f>IFERROR(VLOOKUP(B41,#REF!,8,FALSE)," ")</f>
        <v xml:space="preserve"> </v>
      </c>
      <c r="Q41" s="114" t="str">
        <f>IFERROR(VLOOKUP(B41,#REF!,4,FALSE)," ")</f>
        <v xml:space="preserve"> </v>
      </c>
      <c r="R41" s="114">
        <f>IFERROR(VLOOKUP(B41,#REF!,7,FALSE),0)</f>
        <v>0</v>
      </c>
      <c r="S41" s="115">
        <f t="shared" si="6"/>
        <v>0</v>
      </c>
      <c r="T41" s="116">
        <f>RANK(S41,Tableau46[TOTAL])</f>
        <v>43</v>
      </c>
      <c r="U41" s="117" t="str">
        <f t="shared" si="7"/>
        <v xml:space="preserve"> </v>
      </c>
      <c r="V41" s="118">
        <f>IFERROR((RANK(IF(IF(F41="U10",1,0)=1,U41," "),Tableau46[U10],0)),0)</f>
        <v>0</v>
      </c>
      <c r="W41" s="119" t="str">
        <f t="shared" si="8"/>
        <v xml:space="preserve"> </v>
      </c>
      <c r="X41" s="120">
        <f>IFERROR((RANK(IF(IF(F41="U12",1,0)=1,W41," "),Tableau46[U12],0)),0)</f>
        <v>0</v>
      </c>
      <c r="Y41" s="119">
        <f t="shared" si="9"/>
        <v>0</v>
      </c>
      <c r="Z41" s="121">
        <f>IFERROR((RANK(IF(IF(F41="U14",1,0)=1,Y41," "),Tableau46[U14],0)),0)</f>
        <v>13</v>
      </c>
      <c r="AA41" s="119" t="str">
        <f t="shared" si="10"/>
        <v xml:space="preserve"> </v>
      </c>
      <c r="AB41" s="122">
        <f>IFERROR((RANK(IF(IF(F41="U16",1,0)=1,AA41," "),Tableau46[U16],0)),0)</f>
        <v>0</v>
      </c>
      <c r="AC41" s="119" t="str">
        <f t="shared" si="11"/>
        <v xml:space="preserve"> </v>
      </c>
      <c r="AD41" s="123">
        <f>IFERROR((RANK(IF(IF(F41="U18",1,0)=1,AC41," "),Tableau46[U18],0)),0)</f>
        <v>0</v>
      </c>
      <c r="AE41" s="111">
        <f>Tableau46[[#This Row],[Points   1]]</f>
        <v>0</v>
      </c>
      <c r="AF41" s="112">
        <f>Tableau46[[#This Row],[Points    2]]</f>
        <v>0</v>
      </c>
      <c r="AG41" s="113">
        <f>Tableau46[[#This Row],[Points    3]]</f>
        <v>0</v>
      </c>
      <c r="AH41" s="114">
        <f>Tableau46[[#This Row],[Points4]]</f>
        <v>0</v>
      </c>
    </row>
    <row r="42" spans="1:34">
      <c r="A42" s="4">
        <v>40</v>
      </c>
      <c r="B42" s="14" t="str">
        <f>'Liste joueur'!B69</f>
        <v>DEVAUX Max</v>
      </c>
      <c r="C42" s="109" t="str">
        <f>IFERROR(VLOOKUP(Tableau46[[#This Row],[Nom Prénom]],Tableau[[Nom Prénom]:[Age]],3,FALSE)," ")</f>
        <v>Anjou</v>
      </c>
      <c r="D42" s="109">
        <f>IFERROR(VLOOKUP(B42,Tableau[[Nom Prénom]:[Age]],4,FALSE)," ")</f>
        <v>43793357</v>
      </c>
      <c r="E42" s="109" t="str">
        <f>IFERROR(VLOOKUP(B42,Tableau[[Nom Prénom]:[Age]],2,FALSE)," ")</f>
        <v>G</v>
      </c>
      <c r="F42" s="32" t="str">
        <f>IFERROR(VLOOKUP(B42,Tableau[[Nom Prénom]:[Age]],5,FALSE)," ")</f>
        <v>U14</v>
      </c>
      <c r="G42" s="110" t="str">
        <f>IFERROR(VLOOKUP(Tableau46[[#This Row],[Nom Prénom]],#REF!,7,FALSE)," ")</f>
        <v xml:space="preserve"> </v>
      </c>
      <c r="H42" s="110" t="str">
        <f>IFERROR(VLOOKUP(B42,#REF!,3,FALSE)," ")</f>
        <v xml:space="preserve"> </v>
      </c>
      <c r="I42" s="111">
        <f>IFERROR(VLOOKUP(Tableau46[[#This Row],[Nom Prénom]],#REF!,6,FALSE),0)</f>
        <v>0</v>
      </c>
      <c r="J42" s="112" t="str">
        <f>IFERROR(VLOOKUP(B42,#REF!,7,FALSE)," ")</f>
        <v xml:space="preserve"> </v>
      </c>
      <c r="K42" s="112" t="str">
        <f>IFERROR(VLOOKUP(B42,#REF!,3,FALSE)," ")</f>
        <v xml:space="preserve"> </v>
      </c>
      <c r="L42" s="112">
        <f>IFERROR(VLOOKUP(B42,#REF!,6,FALSE),0)</f>
        <v>0</v>
      </c>
      <c r="M42" s="113" t="str">
        <f>IFERROR(VLOOKUP(B42,Tableau3[[#All],[Nom Prénom]:[Catégorie]],8,FALSE)," ")</f>
        <v xml:space="preserve"> </v>
      </c>
      <c r="N42" s="113" t="str">
        <f>IFERROR(VLOOKUP(B42,Tableau3[[#All],[Nom Prénom]:[Catégorie]],4,FALSE)," ")</f>
        <v xml:space="preserve"> </v>
      </c>
      <c r="O42" s="113">
        <f>IFERROR(VLOOKUP(B42,Tableau3[[#All],[Nom Prénom]:[Catégorie]],7,FALSE),0)</f>
        <v>0</v>
      </c>
      <c r="P42" s="114" t="str">
        <f>IFERROR(VLOOKUP(B42,#REF!,8,FALSE)," ")</f>
        <v xml:space="preserve"> </v>
      </c>
      <c r="Q42" s="114" t="str">
        <f>IFERROR(VLOOKUP(B42,#REF!,4,FALSE)," ")</f>
        <v xml:space="preserve"> </v>
      </c>
      <c r="R42" s="114">
        <f>IFERROR(VLOOKUP(B42,#REF!,7,FALSE),0)</f>
        <v>0</v>
      </c>
      <c r="S42" s="115">
        <f t="shared" si="6"/>
        <v>0</v>
      </c>
      <c r="T42" s="116">
        <f>RANK(S42,Tableau46[TOTAL])</f>
        <v>43</v>
      </c>
      <c r="U42" s="117" t="str">
        <f t="shared" si="7"/>
        <v xml:space="preserve"> </v>
      </c>
      <c r="V42" s="118">
        <f>IFERROR((RANK(IF(IF(F42="U10",1,0)=1,U42," "),Tableau46[U10],0)),0)</f>
        <v>0</v>
      </c>
      <c r="W42" s="119" t="str">
        <f t="shared" si="8"/>
        <v xml:space="preserve"> </v>
      </c>
      <c r="X42" s="120">
        <f>IFERROR((RANK(IF(IF(F42="U12",1,0)=1,W42," "),Tableau46[U12],0)),0)</f>
        <v>0</v>
      </c>
      <c r="Y42" s="119">
        <f t="shared" si="9"/>
        <v>0</v>
      </c>
      <c r="Z42" s="121">
        <f>IFERROR((RANK(IF(IF(F42="U14",1,0)=1,Y42," "),Tableau46[U14],0)),0)</f>
        <v>13</v>
      </c>
      <c r="AA42" s="119" t="str">
        <f t="shared" si="10"/>
        <v xml:space="preserve"> </v>
      </c>
      <c r="AB42" s="122">
        <f>IFERROR((RANK(IF(IF(F42="U16",1,0)=1,AA42," "),Tableau46[U16],0)),0)</f>
        <v>0</v>
      </c>
      <c r="AC42" s="119" t="str">
        <f t="shared" si="11"/>
        <v xml:space="preserve"> </v>
      </c>
      <c r="AD42" s="123">
        <f>IFERROR((RANK(IF(IF(F42="U18",1,0)=1,AC42," "),Tableau46[U18],0)),0)</f>
        <v>0</v>
      </c>
      <c r="AE42" s="111">
        <f>Tableau46[[#This Row],[Points   1]]</f>
        <v>0</v>
      </c>
      <c r="AF42" s="112">
        <f>Tableau46[[#This Row],[Points    2]]</f>
        <v>0</v>
      </c>
      <c r="AG42" s="113">
        <f>Tableau46[[#This Row],[Points    3]]</f>
        <v>0</v>
      </c>
      <c r="AH42" s="114">
        <f>Tableau46[[#This Row],[Points4]]</f>
        <v>0</v>
      </c>
    </row>
    <row r="43" spans="1:34">
      <c r="A43" s="4">
        <v>41</v>
      </c>
      <c r="B43" s="14" t="str">
        <f>'Liste joueur'!B95</f>
        <v>GAUDIN Léo</v>
      </c>
      <c r="C43" s="109" t="str">
        <f>IFERROR(VLOOKUP(Tableau46[[#This Row],[Nom Prénom]],Tableau[[Nom Prénom]:[Age]],3,FALSE)," ")</f>
        <v>Anjou</v>
      </c>
      <c r="D43" s="109">
        <f>IFERROR(VLOOKUP(B43,Tableau[[Nom Prénom]:[Age]],4,FALSE)," ")</f>
        <v>43790353</v>
      </c>
      <c r="E43" s="109" t="str">
        <f>IFERROR(VLOOKUP(B43,Tableau[[Nom Prénom]:[Age]],2,FALSE)," ")</f>
        <v>G</v>
      </c>
      <c r="F43" s="32" t="str">
        <f>IFERROR(VLOOKUP(B43,Tableau[[Nom Prénom]:[Age]],5,FALSE)," ")</f>
        <v>U12</v>
      </c>
      <c r="G43" s="110" t="str">
        <f>IFERROR(VLOOKUP(Tableau46[[#This Row],[Nom Prénom]],#REF!,7,FALSE)," ")</f>
        <v xml:space="preserve"> </v>
      </c>
      <c r="H43" s="110" t="str">
        <f>IFERROR(VLOOKUP(B43,#REF!,3,FALSE)," ")</f>
        <v xml:space="preserve"> </v>
      </c>
      <c r="I43" s="111">
        <f>IFERROR(VLOOKUP(Tableau46[[#This Row],[Nom Prénom]],#REF!,6,FALSE),0)</f>
        <v>0</v>
      </c>
      <c r="J43" s="112" t="str">
        <f>IFERROR(VLOOKUP(B43,#REF!,7,FALSE)," ")</f>
        <v xml:space="preserve"> </v>
      </c>
      <c r="K43" s="112" t="str">
        <f>IFERROR(VLOOKUP(B43,#REF!,3,FALSE)," ")</f>
        <v xml:space="preserve"> </v>
      </c>
      <c r="L43" s="112">
        <f>IFERROR(VLOOKUP(B43,#REF!,6,FALSE),0)</f>
        <v>0</v>
      </c>
      <c r="M43" s="113" t="str">
        <f>IFERROR(VLOOKUP(B43,Tableau3[[#All],[Nom Prénom]:[Catégorie]],8,FALSE)," ")</f>
        <v xml:space="preserve"> </v>
      </c>
      <c r="N43" s="113" t="str">
        <f>IFERROR(VLOOKUP(B43,Tableau3[[#All],[Nom Prénom]:[Catégorie]],4,FALSE)," ")</f>
        <v xml:space="preserve"> </v>
      </c>
      <c r="O43" s="113">
        <f>IFERROR(VLOOKUP(B43,Tableau3[[#All],[Nom Prénom]:[Catégorie]],7,FALSE),0)</f>
        <v>0</v>
      </c>
      <c r="P43" s="114" t="str">
        <f>IFERROR(VLOOKUP(B43,#REF!,8,FALSE)," ")</f>
        <v xml:space="preserve"> </v>
      </c>
      <c r="Q43" s="114" t="str">
        <f>IFERROR(VLOOKUP(B43,#REF!,4,FALSE)," ")</f>
        <v xml:space="preserve"> </v>
      </c>
      <c r="R43" s="114">
        <f>IFERROR(VLOOKUP(B43,#REF!,7,FALSE),0)</f>
        <v>0</v>
      </c>
      <c r="S43" s="115">
        <f t="shared" si="6"/>
        <v>0</v>
      </c>
      <c r="T43" s="116">
        <f>RANK(S43,Tableau46[TOTAL])</f>
        <v>43</v>
      </c>
      <c r="U43" s="117" t="str">
        <f t="shared" si="7"/>
        <v xml:space="preserve"> </v>
      </c>
      <c r="V43" s="118">
        <f>IFERROR((RANK(IF(IF(F43="U10",1,0)=1,U43," "),Tableau46[U10],0)),0)</f>
        <v>0</v>
      </c>
      <c r="W43" s="119">
        <f t="shared" si="8"/>
        <v>0</v>
      </c>
      <c r="X43" s="120">
        <f>IFERROR((RANK(IF(IF(F43="U12",1,0)=1,W43," "),Tableau46[U12],0)),0)</f>
        <v>8</v>
      </c>
      <c r="Y43" s="119" t="str">
        <f t="shared" si="9"/>
        <v xml:space="preserve"> </v>
      </c>
      <c r="Z43" s="121">
        <f>IFERROR((RANK(IF(IF(F43="U14",1,0)=1,Y43," "),Tableau46[U14],0)),0)</f>
        <v>0</v>
      </c>
      <c r="AA43" s="119" t="str">
        <f t="shared" si="10"/>
        <v xml:space="preserve"> </v>
      </c>
      <c r="AB43" s="122">
        <f>IFERROR((RANK(IF(IF(F43="U16",1,0)=1,AA43," "),Tableau46[U16],0)),0)</f>
        <v>0</v>
      </c>
      <c r="AC43" s="119" t="str">
        <f t="shared" si="11"/>
        <v xml:space="preserve"> </v>
      </c>
      <c r="AD43" s="123">
        <f>IFERROR((RANK(IF(IF(F43="U18",1,0)=1,AC43," "),Tableau46[U18],0)),0)</f>
        <v>0</v>
      </c>
      <c r="AE43" s="111">
        <f>Tableau46[[#This Row],[Points   1]]</f>
        <v>0</v>
      </c>
      <c r="AF43" s="112">
        <f>Tableau46[[#This Row],[Points    2]]</f>
        <v>0</v>
      </c>
      <c r="AG43" s="113">
        <f>Tableau46[[#This Row],[Points    3]]</f>
        <v>0</v>
      </c>
      <c r="AH43" s="114">
        <f>Tableau46[[#This Row],[Points4]]</f>
        <v>0</v>
      </c>
    </row>
    <row r="44" spans="1:34">
      <c r="A44" s="4">
        <v>42</v>
      </c>
      <c r="B44" s="14" t="str">
        <f>'Liste joueur'!B72</f>
        <v>DIDIER SPLINGART Victor</v>
      </c>
      <c r="C44" s="109" t="str">
        <f>IFERROR(VLOOKUP(Tableau46[[#This Row],[Nom Prénom]],Tableau[[Nom Prénom]:[Age]],3,FALSE)," ")</f>
        <v>Angers La Perrière</v>
      </c>
      <c r="D44" s="109">
        <f>IFERROR(VLOOKUP(B44,Tableau[[Nom Prénom]:[Age]],4,FALSE)," ")</f>
        <v>529511324</v>
      </c>
      <c r="E44" s="109" t="str">
        <f>IFERROR(VLOOKUP(B44,Tableau[[Nom Prénom]:[Age]],2,FALSE)," ")</f>
        <v>G</v>
      </c>
      <c r="F44" s="32" t="str">
        <f>IFERROR(VLOOKUP(B44,Tableau[[Nom Prénom]:[Age]],5,FALSE)," ")</f>
        <v>U12</v>
      </c>
      <c r="G44" s="110" t="str">
        <f>IFERROR(VLOOKUP(Tableau46[[#This Row],[Nom Prénom]],#REF!,7,FALSE)," ")</f>
        <v xml:space="preserve"> </v>
      </c>
      <c r="H44" s="110" t="str">
        <f>IFERROR(VLOOKUP(B44,#REF!,3,FALSE)," ")</f>
        <v xml:space="preserve"> </v>
      </c>
      <c r="I44" s="111">
        <f>IFERROR(VLOOKUP(Tableau46[[#This Row],[Nom Prénom]],#REF!,6,FALSE),0)</f>
        <v>0</v>
      </c>
      <c r="J44" s="112" t="str">
        <f>IFERROR(VLOOKUP(B44,#REF!,7,FALSE)," ")</f>
        <v xml:space="preserve"> </v>
      </c>
      <c r="K44" s="112" t="str">
        <f>IFERROR(VLOOKUP(B44,#REF!,3,FALSE)," ")</f>
        <v xml:space="preserve"> </v>
      </c>
      <c r="L44" s="112">
        <f>IFERROR(VLOOKUP(B44,#REF!,6,FALSE),0)</f>
        <v>0</v>
      </c>
      <c r="M44" s="113" t="str">
        <f>IFERROR(VLOOKUP(B44,Tableau3[[#All],[Nom Prénom]:[Catégorie]],8,FALSE)," ")</f>
        <v xml:space="preserve"> </v>
      </c>
      <c r="N44" s="113" t="str">
        <f>IFERROR(VLOOKUP(B44,Tableau3[[#All],[Nom Prénom]:[Catégorie]],4,FALSE)," ")</f>
        <v xml:space="preserve"> </v>
      </c>
      <c r="O44" s="113">
        <f>IFERROR(VLOOKUP(B44,Tableau3[[#All],[Nom Prénom]:[Catégorie]],7,FALSE),0)</f>
        <v>0</v>
      </c>
      <c r="P44" s="114" t="str">
        <f>IFERROR(VLOOKUP(B44,#REF!,8,FALSE)," ")</f>
        <v xml:space="preserve"> </v>
      </c>
      <c r="Q44" s="114" t="str">
        <f>IFERROR(VLOOKUP(B44,#REF!,4,FALSE)," ")</f>
        <v xml:space="preserve"> </v>
      </c>
      <c r="R44" s="114">
        <f>IFERROR(VLOOKUP(B44,#REF!,7,FALSE),0)</f>
        <v>0</v>
      </c>
      <c r="S44" s="115">
        <f t="shared" si="6"/>
        <v>0</v>
      </c>
      <c r="T44" s="116">
        <f>RANK(S44,Tableau46[TOTAL])</f>
        <v>43</v>
      </c>
      <c r="U44" s="117" t="str">
        <f t="shared" si="7"/>
        <v xml:space="preserve"> </v>
      </c>
      <c r="V44" s="118">
        <f>IFERROR((RANK(IF(IF(F44="U10",1,0)=1,U44," "),Tableau46[U10],0)),0)</f>
        <v>0</v>
      </c>
      <c r="W44" s="119">
        <f t="shared" si="8"/>
        <v>0</v>
      </c>
      <c r="X44" s="120">
        <f>IFERROR((RANK(IF(IF(F44="U12",1,0)=1,W44," "),Tableau46[U12],0)),0)</f>
        <v>8</v>
      </c>
      <c r="Y44" s="119" t="str">
        <f t="shared" si="9"/>
        <v xml:space="preserve"> </v>
      </c>
      <c r="Z44" s="121">
        <f>IFERROR((RANK(IF(IF(F44="U14",1,0)=1,Y44," "),Tableau46[U14],0)),0)</f>
        <v>0</v>
      </c>
      <c r="AA44" s="119" t="str">
        <f t="shared" si="10"/>
        <v xml:space="preserve"> </v>
      </c>
      <c r="AB44" s="122">
        <f>IFERROR((RANK(IF(IF(F44="U16",1,0)=1,AA44," "),Tableau46[U16],0)),0)</f>
        <v>0</v>
      </c>
      <c r="AC44" s="119" t="str">
        <f t="shared" si="11"/>
        <v xml:space="preserve"> </v>
      </c>
      <c r="AD44" s="123">
        <f>IFERROR((RANK(IF(IF(F44="U18",1,0)=1,AC44," "),Tableau46[U18],0)),0)</f>
        <v>0</v>
      </c>
      <c r="AE44" s="111">
        <f>Tableau46[[#This Row],[Points   1]]</f>
        <v>0</v>
      </c>
      <c r="AF44" s="112">
        <f>Tableau46[[#This Row],[Points    2]]</f>
        <v>0</v>
      </c>
      <c r="AG44" s="113">
        <f>Tableau46[[#This Row],[Points    3]]</f>
        <v>0</v>
      </c>
      <c r="AH44" s="114">
        <f>Tableau46[[#This Row],[Points4]]</f>
        <v>0</v>
      </c>
    </row>
    <row r="45" spans="1:34">
      <c r="A45" s="4">
        <v>43</v>
      </c>
      <c r="B45" s="14" t="str">
        <f>'Liste joueur'!B78</f>
        <v>DUCELLIER Justin</v>
      </c>
      <c r="C45" s="109" t="str">
        <f>IFERROR(VLOOKUP(Tableau46[[#This Row],[Nom Prénom]],Tableau[[Nom Prénom]:[Age]],3,FALSE)," ")</f>
        <v>Angers La Perrière</v>
      </c>
      <c r="D45" s="109">
        <f>IFERROR(VLOOKUP(B45,Tableau[[Nom Prénom]:[Age]],4,FALSE)," ")</f>
        <v>510753358</v>
      </c>
      <c r="E45" s="109" t="str">
        <f>IFERROR(VLOOKUP(B45,Tableau[[Nom Prénom]:[Age]],2,FALSE)," ")</f>
        <v>G</v>
      </c>
      <c r="F45" s="32" t="str">
        <f>IFERROR(VLOOKUP(B45,Tableau[[Nom Prénom]:[Age]],5,FALSE)," ")</f>
        <v>U10</v>
      </c>
      <c r="G45" s="110" t="str">
        <f>IFERROR(VLOOKUP(Tableau46[[#This Row],[Nom Prénom]],#REF!,7,FALSE)," ")</f>
        <v xml:space="preserve"> </v>
      </c>
      <c r="H45" s="110" t="str">
        <f>IFERROR(VLOOKUP(B45,#REF!,3,FALSE)," ")</f>
        <v xml:space="preserve"> </v>
      </c>
      <c r="I45" s="111">
        <f>IFERROR(VLOOKUP(Tableau46[[#This Row],[Nom Prénom]],#REF!,6,FALSE),0)</f>
        <v>0</v>
      </c>
      <c r="J45" s="112" t="str">
        <f>IFERROR(VLOOKUP(B45,#REF!,7,FALSE)," ")</f>
        <v xml:space="preserve"> </v>
      </c>
      <c r="K45" s="112" t="str">
        <f>IFERROR(VLOOKUP(B45,#REF!,3,FALSE)," ")</f>
        <v xml:space="preserve"> </v>
      </c>
      <c r="L45" s="112">
        <f>IFERROR(VLOOKUP(B45,#REF!,6,FALSE),0)</f>
        <v>0</v>
      </c>
      <c r="M45" s="113" t="str">
        <f>IFERROR(VLOOKUP(B45,Tableau3[[#All],[Nom Prénom]:[Catégorie]],8,FALSE)," ")</f>
        <v xml:space="preserve"> </v>
      </c>
      <c r="N45" s="113" t="str">
        <f>IFERROR(VLOOKUP(B45,Tableau3[[#All],[Nom Prénom]:[Catégorie]],4,FALSE)," ")</f>
        <v xml:space="preserve"> </v>
      </c>
      <c r="O45" s="113">
        <f>IFERROR(VLOOKUP(B45,Tableau3[[#All],[Nom Prénom]:[Catégorie]],7,FALSE),0)</f>
        <v>0</v>
      </c>
      <c r="P45" s="114" t="str">
        <f>IFERROR(VLOOKUP(B45,#REF!,8,FALSE)," ")</f>
        <v xml:space="preserve"> </v>
      </c>
      <c r="Q45" s="114" t="str">
        <f>IFERROR(VLOOKUP(B45,#REF!,4,FALSE)," ")</f>
        <v xml:space="preserve"> </v>
      </c>
      <c r="R45" s="114">
        <f>IFERROR(VLOOKUP(B45,#REF!,7,FALSE),0)</f>
        <v>0</v>
      </c>
      <c r="S45" s="115">
        <f t="shared" si="6"/>
        <v>0</v>
      </c>
      <c r="T45" s="116">
        <f>RANK(S45,Tableau46[TOTAL])</f>
        <v>43</v>
      </c>
      <c r="U45" s="117">
        <f t="shared" si="7"/>
        <v>0</v>
      </c>
      <c r="V45" s="118">
        <f>IFERROR((RANK(IF(IF(F45="U10",1,0)=1,U45," "),Tableau46[U10],0)),0)</f>
        <v>20</v>
      </c>
      <c r="W45" s="119" t="str">
        <f t="shared" si="8"/>
        <v xml:space="preserve"> </v>
      </c>
      <c r="X45" s="120">
        <f>IFERROR((RANK(IF(IF(F45="U12",1,0)=1,W45," "),Tableau46[U12],0)),0)</f>
        <v>0</v>
      </c>
      <c r="Y45" s="119" t="str">
        <f t="shared" si="9"/>
        <v xml:space="preserve"> </v>
      </c>
      <c r="Z45" s="121">
        <f>IFERROR((RANK(IF(IF(F45="U14",1,0)=1,Y45," "),Tableau46[U14],0)),0)</f>
        <v>0</v>
      </c>
      <c r="AA45" s="119" t="str">
        <f t="shared" si="10"/>
        <v xml:space="preserve"> </v>
      </c>
      <c r="AB45" s="122">
        <f>IFERROR((RANK(IF(IF(F45="U16",1,0)=1,AA45," "),Tableau46[U16],0)),0)</f>
        <v>0</v>
      </c>
      <c r="AC45" s="119" t="str">
        <f t="shared" si="11"/>
        <v xml:space="preserve"> </v>
      </c>
      <c r="AD45" s="123">
        <f>IFERROR((RANK(IF(IF(F45="U18",1,0)=1,AC45," "),Tableau46[U18],0)),0)</f>
        <v>0</v>
      </c>
      <c r="AE45" s="111">
        <f>Tableau46[[#This Row],[Points   1]]</f>
        <v>0</v>
      </c>
      <c r="AF45" s="112">
        <f>Tableau46[[#This Row],[Points    2]]</f>
        <v>0</v>
      </c>
      <c r="AG45" s="113">
        <f>Tableau46[[#This Row],[Points    3]]</f>
        <v>0</v>
      </c>
      <c r="AH45" s="114">
        <f>Tableau46[[#This Row],[Points4]]</f>
        <v>0</v>
      </c>
    </row>
    <row r="46" spans="1:34">
      <c r="A46" s="4">
        <v>44</v>
      </c>
      <c r="B46" s="14" t="str">
        <f>'Liste joueur'!B76</f>
        <v>DOUSSET Domitille</v>
      </c>
      <c r="C46" s="109" t="str">
        <f>IFERROR(VLOOKUP(Tableau46[[#This Row],[Nom Prénom]],Tableau[[Nom Prénom]:[Age]],3,FALSE)," ")</f>
        <v>Cholet</v>
      </c>
      <c r="D46" s="109">
        <f>IFERROR(VLOOKUP(B46,Tableau[[Nom Prénom]:[Age]],4,FALSE)," ")</f>
        <v>534149323</v>
      </c>
      <c r="E46" s="109" t="str">
        <f>IFERROR(VLOOKUP(B46,Tableau[[Nom Prénom]:[Age]],2,FALSE)," ")</f>
        <v>F</v>
      </c>
      <c r="F46" s="32" t="str">
        <f>IFERROR(VLOOKUP(B46,Tableau[[Nom Prénom]:[Age]],5,FALSE)," ")</f>
        <v>U14</v>
      </c>
      <c r="G46" s="110" t="str">
        <f>IFERROR(VLOOKUP(Tableau46[[#This Row],[Nom Prénom]],#REF!,7,FALSE)," ")</f>
        <v xml:space="preserve"> </v>
      </c>
      <c r="H46" s="110" t="str">
        <f>IFERROR(VLOOKUP(B46,#REF!,3,FALSE)," ")</f>
        <v xml:space="preserve"> </v>
      </c>
      <c r="I46" s="111">
        <f>IFERROR(VLOOKUP(Tableau46[[#This Row],[Nom Prénom]],#REF!,6,FALSE),0)</f>
        <v>0</v>
      </c>
      <c r="J46" s="112" t="str">
        <f>IFERROR(VLOOKUP(B46,#REF!,7,FALSE)," ")</f>
        <v xml:space="preserve"> </v>
      </c>
      <c r="K46" s="112" t="str">
        <f>IFERROR(VLOOKUP(B46,#REF!,3,FALSE)," ")</f>
        <v xml:space="preserve"> </v>
      </c>
      <c r="L46" s="112">
        <f>IFERROR(VLOOKUP(B46,#REF!,6,FALSE),0)</f>
        <v>0</v>
      </c>
      <c r="M46" s="113" t="str">
        <f>IFERROR(VLOOKUP(B46,Tableau3[[#All],[Nom Prénom]:[Catégorie]],8,FALSE)," ")</f>
        <v xml:space="preserve"> </v>
      </c>
      <c r="N46" s="113" t="str">
        <f>IFERROR(VLOOKUP(B46,Tableau3[[#All],[Nom Prénom]:[Catégorie]],4,FALSE)," ")</f>
        <v xml:space="preserve"> </v>
      </c>
      <c r="O46" s="113">
        <f>IFERROR(VLOOKUP(B46,Tableau3[[#All],[Nom Prénom]:[Catégorie]],7,FALSE),0)</f>
        <v>0</v>
      </c>
      <c r="P46" s="114" t="str">
        <f>IFERROR(VLOOKUP(B46,#REF!,8,FALSE)," ")</f>
        <v xml:space="preserve"> </v>
      </c>
      <c r="Q46" s="114" t="str">
        <f>IFERROR(VLOOKUP(B46,#REF!,4,FALSE)," ")</f>
        <v xml:space="preserve"> </v>
      </c>
      <c r="R46" s="114">
        <f>IFERROR(VLOOKUP(B46,#REF!,7,FALSE),0)</f>
        <v>0</v>
      </c>
      <c r="S46" s="115">
        <f t="shared" si="6"/>
        <v>0</v>
      </c>
      <c r="T46" s="116">
        <f>RANK(S46,Tableau46[TOTAL])</f>
        <v>43</v>
      </c>
      <c r="U46" s="117" t="str">
        <f t="shared" si="7"/>
        <v xml:space="preserve"> </v>
      </c>
      <c r="V46" s="118">
        <f>IFERROR((RANK(IF(IF(F46="U10",1,0)=1,U46," "),Tableau46[U10],0)),0)</f>
        <v>0</v>
      </c>
      <c r="W46" s="119" t="str">
        <f t="shared" si="8"/>
        <v xml:space="preserve"> </v>
      </c>
      <c r="X46" s="120">
        <f>IFERROR((RANK(IF(IF(F46="U12",1,0)=1,W46," "),Tableau46[U12],0)),0)</f>
        <v>0</v>
      </c>
      <c r="Y46" s="119">
        <f t="shared" si="9"/>
        <v>0</v>
      </c>
      <c r="Z46" s="121">
        <f>IFERROR((RANK(IF(IF(F46="U14",1,0)=1,Y46," "),Tableau46[U14],0)),0)</f>
        <v>13</v>
      </c>
      <c r="AA46" s="119" t="str">
        <f t="shared" si="10"/>
        <v xml:space="preserve"> </v>
      </c>
      <c r="AB46" s="122">
        <f>IFERROR((RANK(IF(IF(F46="U16",1,0)=1,AA46," "),Tableau46[U16],0)),0)</f>
        <v>0</v>
      </c>
      <c r="AC46" s="119" t="str">
        <f t="shared" si="11"/>
        <v xml:space="preserve"> </v>
      </c>
      <c r="AD46" s="123">
        <f>IFERROR((RANK(IF(IF(F46="U18",1,0)=1,AC46," "),Tableau46[U18],0)),0)</f>
        <v>0</v>
      </c>
      <c r="AE46" s="111">
        <f>Tableau46[[#This Row],[Points   1]]</f>
        <v>0</v>
      </c>
      <c r="AF46" s="112">
        <f>Tableau46[[#This Row],[Points    2]]</f>
        <v>0</v>
      </c>
      <c r="AG46" s="113">
        <f>Tableau46[[#This Row],[Points    3]]</f>
        <v>0</v>
      </c>
      <c r="AH46" s="114">
        <f>Tableau46[[#This Row],[Points4]]</f>
        <v>0</v>
      </c>
    </row>
    <row r="47" spans="1:34">
      <c r="A47" s="4">
        <v>45</v>
      </c>
      <c r="B47" s="14" t="str">
        <f>'Liste joueur'!B71</f>
        <v>DIDIER SPLINGART Arthur</v>
      </c>
      <c r="C47" s="109" t="str">
        <f>IFERROR(VLOOKUP(Tableau46[[#This Row],[Nom Prénom]],Tableau[[Nom Prénom]:[Age]],3,FALSE)," ")</f>
        <v>Angers La Perrière</v>
      </c>
      <c r="D47" s="109">
        <f>IFERROR(VLOOKUP(B47,Tableau[[Nom Prénom]:[Age]],4,FALSE)," ")</f>
        <v>529510325</v>
      </c>
      <c r="E47" s="109" t="str">
        <f>IFERROR(VLOOKUP(B47,Tableau[[Nom Prénom]:[Age]],2,FALSE)," ")</f>
        <v>G</v>
      </c>
      <c r="F47" s="32" t="str">
        <f>IFERROR(VLOOKUP(B47,Tableau[[Nom Prénom]:[Age]],5,FALSE)," ")</f>
        <v>U14</v>
      </c>
      <c r="G47" s="110" t="str">
        <f>IFERROR(VLOOKUP(Tableau46[[#This Row],[Nom Prénom]],#REF!,7,FALSE)," ")</f>
        <v xml:space="preserve"> </v>
      </c>
      <c r="H47" s="110" t="str">
        <f>IFERROR(VLOOKUP(B47,#REF!,3,FALSE)," ")</f>
        <v xml:space="preserve"> </v>
      </c>
      <c r="I47" s="111">
        <f>IFERROR(VLOOKUP(Tableau46[[#This Row],[Nom Prénom]],#REF!,6,FALSE),0)</f>
        <v>0</v>
      </c>
      <c r="J47" s="112" t="str">
        <f>IFERROR(VLOOKUP(B47,#REF!,7,FALSE)," ")</f>
        <v xml:space="preserve"> </v>
      </c>
      <c r="K47" s="112" t="str">
        <f>IFERROR(VLOOKUP(B47,#REF!,3,FALSE)," ")</f>
        <v xml:space="preserve"> </v>
      </c>
      <c r="L47" s="112">
        <f>IFERROR(VLOOKUP(B47,#REF!,6,FALSE),0)</f>
        <v>0</v>
      </c>
      <c r="M47" s="113" t="str">
        <f>IFERROR(VLOOKUP(B47,Tableau3[[#All],[Nom Prénom]:[Catégorie]],8,FALSE)," ")</f>
        <v xml:space="preserve"> </v>
      </c>
      <c r="N47" s="113" t="str">
        <f>IFERROR(VLOOKUP(B47,Tableau3[[#All],[Nom Prénom]:[Catégorie]],4,FALSE)," ")</f>
        <v xml:space="preserve"> </v>
      </c>
      <c r="O47" s="113">
        <f>IFERROR(VLOOKUP(B47,Tableau3[[#All],[Nom Prénom]:[Catégorie]],7,FALSE),0)</f>
        <v>0</v>
      </c>
      <c r="P47" s="114" t="str">
        <f>IFERROR(VLOOKUP(B47,#REF!,8,FALSE)," ")</f>
        <v xml:space="preserve"> </v>
      </c>
      <c r="Q47" s="114" t="str">
        <f>IFERROR(VLOOKUP(B47,#REF!,4,FALSE)," ")</f>
        <v xml:space="preserve"> </v>
      </c>
      <c r="R47" s="114">
        <f>IFERROR(VLOOKUP(B47,#REF!,7,FALSE),0)</f>
        <v>0</v>
      </c>
      <c r="S47" s="115">
        <f t="shared" si="6"/>
        <v>0</v>
      </c>
      <c r="T47" s="116">
        <f>RANK(S47,Tableau46[TOTAL])</f>
        <v>43</v>
      </c>
      <c r="U47" s="117" t="str">
        <f t="shared" si="7"/>
        <v xml:space="preserve"> </v>
      </c>
      <c r="V47" s="118">
        <f>IFERROR((RANK(IF(IF(F47="U10",1,0)=1,U47," "),Tableau46[U10],0)),0)</f>
        <v>0</v>
      </c>
      <c r="W47" s="119" t="str">
        <f t="shared" si="8"/>
        <v xml:space="preserve"> </v>
      </c>
      <c r="X47" s="120">
        <f>IFERROR((RANK(IF(IF(F47="U12",1,0)=1,W47," "),Tableau46[U12],0)),0)</f>
        <v>0</v>
      </c>
      <c r="Y47" s="119">
        <f t="shared" si="9"/>
        <v>0</v>
      </c>
      <c r="Z47" s="121">
        <f>IFERROR((RANK(IF(IF(F47="U14",1,0)=1,Y47," "),Tableau46[U14],0)),0)</f>
        <v>13</v>
      </c>
      <c r="AA47" s="119" t="str">
        <f t="shared" si="10"/>
        <v xml:space="preserve"> </v>
      </c>
      <c r="AB47" s="122">
        <f>IFERROR((RANK(IF(IF(F47="U16",1,0)=1,AA47," "),Tableau46[U16],0)),0)</f>
        <v>0</v>
      </c>
      <c r="AC47" s="119" t="str">
        <f t="shared" si="11"/>
        <v xml:space="preserve"> </v>
      </c>
      <c r="AD47" s="123">
        <f>IFERROR((RANK(IF(IF(F47="U18",1,0)=1,AC47," "),Tableau46[U18],0)),0)</f>
        <v>0</v>
      </c>
      <c r="AE47" s="111">
        <f>Tableau46[[#This Row],[Points   1]]</f>
        <v>0</v>
      </c>
      <c r="AF47" s="112">
        <f>Tableau46[[#This Row],[Points    2]]</f>
        <v>0</v>
      </c>
      <c r="AG47" s="113">
        <f>Tableau46[[#This Row],[Points    3]]</f>
        <v>0</v>
      </c>
      <c r="AH47" s="114">
        <f>Tableau46[[#This Row],[Points4]]</f>
        <v>0</v>
      </c>
    </row>
    <row r="48" spans="1:34">
      <c r="A48" s="4">
        <v>46</v>
      </c>
      <c r="B48" s="14" t="str">
        <f>'Liste joueur'!B30</f>
        <v>BOUTRY Hugo</v>
      </c>
      <c r="C48" s="109" t="str">
        <f>IFERROR(VLOOKUP(Tableau46[[#This Row],[Nom Prénom]],Tableau[[Nom Prénom]:[Age]],3,FALSE)," ")</f>
        <v>Angers La Perrière</v>
      </c>
      <c r="D48" s="109">
        <f>IFERROR(VLOOKUP(B48,Tableau[[Nom Prénom]:[Age]],4,FALSE)," ")</f>
        <v>3806304</v>
      </c>
      <c r="E48" s="109" t="str">
        <f>IFERROR(VLOOKUP(B48,Tableau[[Nom Prénom]:[Age]],2,FALSE)," ")</f>
        <v>G</v>
      </c>
      <c r="F48" s="32" t="str">
        <f>IFERROR(VLOOKUP(B48,Tableau[[Nom Prénom]:[Age]],5,FALSE)," ")</f>
        <v>U14</v>
      </c>
      <c r="G48" s="110" t="str">
        <f>IFERROR(VLOOKUP(Tableau46[[#This Row],[Nom Prénom]],#REF!,7,FALSE)," ")</f>
        <v xml:space="preserve"> </v>
      </c>
      <c r="H48" s="110" t="str">
        <f>IFERROR(VLOOKUP(B48,#REF!,3,FALSE)," ")</f>
        <v xml:space="preserve"> </v>
      </c>
      <c r="I48" s="111">
        <f>IFERROR(VLOOKUP(Tableau46[[#This Row],[Nom Prénom]],#REF!,6,FALSE),0)</f>
        <v>0</v>
      </c>
      <c r="J48" s="112" t="str">
        <f>IFERROR(VLOOKUP(B48,#REF!,7,FALSE)," ")</f>
        <v xml:space="preserve"> </v>
      </c>
      <c r="K48" s="112" t="str">
        <f>IFERROR(VLOOKUP(B48,#REF!,3,FALSE)," ")</f>
        <v xml:space="preserve"> </v>
      </c>
      <c r="L48" s="112">
        <f>IFERROR(VLOOKUP(B48,#REF!,6,FALSE),0)</f>
        <v>0</v>
      </c>
      <c r="M48" s="113" t="str">
        <f>IFERROR(VLOOKUP(B48,Tableau3[[#All],[Nom Prénom]:[Catégorie]],8,FALSE)," ")</f>
        <v xml:space="preserve"> </v>
      </c>
      <c r="N48" s="113" t="str">
        <f>IFERROR(VLOOKUP(B48,Tableau3[[#All],[Nom Prénom]:[Catégorie]],4,FALSE)," ")</f>
        <v xml:space="preserve"> </v>
      </c>
      <c r="O48" s="113">
        <f>IFERROR(VLOOKUP(B48,Tableau3[[#All],[Nom Prénom]:[Catégorie]],7,FALSE),0)</f>
        <v>0</v>
      </c>
      <c r="P48" s="114" t="str">
        <f>IFERROR(VLOOKUP(B48,#REF!,8,FALSE)," ")</f>
        <v xml:space="preserve"> </v>
      </c>
      <c r="Q48" s="114" t="str">
        <f>IFERROR(VLOOKUP(B48,#REF!,4,FALSE)," ")</f>
        <v xml:space="preserve"> </v>
      </c>
      <c r="R48" s="114">
        <f>IFERROR(VLOOKUP(B48,#REF!,7,FALSE),0)</f>
        <v>0</v>
      </c>
      <c r="S48" s="115">
        <f t="shared" si="6"/>
        <v>0</v>
      </c>
      <c r="T48" s="116">
        <f>RANK(S48,Tableau46[TOTAL])</f>
        <v>43</v>
      </c>
      <c r="U48" s="117" t="str">
        <f t="shared" si="7"/>
        <v xml:space="preserve"> </v>
      </c>
      <c r="V48" s="118">
        <f>IFERROR((RANK(IF(IF(F48="U10",1,0)=1,U48," "),Tableau46[U10],0)),0)</f>
        <v>0</v>
      </c>
      <c r="W48" s="119" t="str">
        <f t="shared" si="8"/>
        <v xml:space="preserve"> </v>
      </c>
      <c r="X48" s="120">
        <f>IFERROR((RANK(IF(IF(F48="U12",1,0)=1,W48," "),Tableau46[U12],0)),0)</f>
        <v>0</v>
      </c>
      <c r="Y48" s="119">
        <f t="shared" si="9"/>
        <v>0</v>
      </c>
      <c r="Z48" s="121">
        <f>IFERROR((RANK(IF(IF(F48="U14",1,0)=1,Y48," "),Tableau46[U14],0)),0)</f>
        <v>13</v>
      </c>
      <c r="AA48" s="119" t="str">
        <f t="shared" si="10"/>
        <v xml:space="preserve"> </v>
      </c>
      <c r="AB48" s="122">
        <f>IFERROR((RANK(IF(IF(F48="U16",1,0)=1,AA48," "),Tableau46[U16],0)),0)</f>
        <v>0</v>
      </c>
      <c r="AC48" s="119" t="str">
        <f t="shared" si="11"/>
        <v xml:space="preserve"> </v>
      </c>
      <c r="AD48" s="123">
        <f>IFERROR((RANK(IF(IF(F48="U18",1,0)=1,AC48," "),Tableau46[U18],0)),0)</f>
        <v>0</v>
      </c>
      <c r="AE48" s="111">
        <f>Tableau46[[#This Row],[Points   1]]</f>
        <v>0</v>
      </c>
      <c r="AF48" s="112">
        <f>Tableau46[[#This Row],[Points    2]]</f>
        <v>0</v>
      </c>
      <c r="AG48" s="113">
        <f>Tableau46[[#This Row],[Points    3]]</f>
        <v>0</v>
      </c>
      <c r="AH48" s="114">
        <f>Tableau46[[#This Row],[Points4]]</f>
        <v>0</v>
      </c>
    </row>
    <row r="49" spans="1:34">
      <c r="A49" s="4">
        <v>47</v>
      </c>
      <c r="B49" s="14" t="str">
        <f>'Liste joueur'!B68</f>
        <v>DESOR Valmont</v>
      </c>
      <c r="C49" s="109" t="str">
        <f>IFERROR(VLOOKUP(Tableau46[[#This Row],[Nom Prénom]],Tableau[[Nom Prénom]:[Age]],3,FALSE)," ")</f>
        <v>Anjou</v>
      </c>
      <c r="D49" s="109">
        <f>IFERROR(VLOOKUP(B49,Tableau[[Nom Prénom]:[Age]],4,FALSE)," ")</f>
        <v>534952339</v>
      </c>
      <c r="E49" s="109" t="str">
        <f>IFERROR(VLOOKUP(B49,Tableau[[Nom Prénom]:[Age]],2,FALSE)," ")</f>
        <v>G</v>
      </c>
      <c r="F49" s="32" t="str">
        <f>IFERROR(VLOOKUP(B49,Tableau[[Nom Prénom]:[Age]],5,FALSE)," ")</f>
        <v>U12</v>
      </c>
      <c r="G49" s="110" t="str">
        <f>IFERROR(VLOOKUP(Tableau46[[#This Row],[Nom Prénom]],#REF!,7,FALSE)," ")</f>
        <v xml:space="preserve"> </v>
      </c>
      <c r="H49" s="110" t="str">
        <f>IFERROR(VLOOKUP(B49,#REF!,3,FALSE)," ")</f>
        <v xml:space="preserve"> </v>
      </c>
      <c r="I49" s="111">
        <f>IFERROR(VLOOKUP(Tableau46[[#This Row],[Nom Prénom]],#REF!,6,FALSE),0)</f>
        <v>0</v>
      </c>
      <c r="J49" s="112" t="str">
        <f>IFERROR(VLOOKUP(B49,#REF!,7,FALSE)," ")</f>
        <v xml:space="preserve"> </v>
      </c>
      <c r="K49" s="112" t="str">
        <f>IFERROR(VLOOKUP(B49,#REF!,3,FALSE)," ")</f>
        <v xml:space="preserve"> </v>
      </c>
      <c r="L49" s="112">
        <f>IFERROR(VLOOKUP(B49,#REF!,6,FALSE),0)</f>
        <v>0</v>
      </c>
      <c r="M49" s="113" t="str">
        <f>IFERROR(VLOOKUP(B49,Tableau3[[#All],[Nom Prénom]:[Catégorie]],8,FALSE)," ")</f>
        <v xml:space="preserve"> </v>
      </c>
      <c r="N49" s="113" t="str">
        <f>IFERROR(VLOOKUP(B49,Tableau3[[#All],[Nom Prénom]:[Catégorie]],4,FALSE)," ")</f>
        <v xml:space="preserve"> </v>
      </c>
      <c r="O49" s="113">
        <f>IFERROR(VLOOKUP(B49,Tableau3[[#All],[Nom Prénom]:[Catégorie]],7,FALSE),0)</f>
        <v>0</v>
      </c>
      <c r="P49" s="114" t="str">
        <f>IFERROR(VLOOKUP(B49,#REF!,8,FALSE)," ")</f>
        <v xml:space="preserve"> </v>
      </c>
      <c r="Q49" s="114" t="str">
        <f>IFERROR(VLOOKUP(B49,#REF!,4,FALSE)," ")</f>
        <v xml:space="preserve"> </v>
      </c>
      <c r="R49" s="114">
        <f>IFERROR(VLOOKUP(B49,#REF!,7,FALSE),0)</f>
        <v>0</v>
      </c>
      <c r="S49" s="115">
        <f t="shared" si="6"/>
        <v>0</v>
      </c>
      <c r="T49" s="116">
        <f>RANK(S49,Tableau46[TOTAL])</f>
        <v>43</v>
      </c>
      <c r="U49" s="117" t="str">
        <f t="shared" si="7"/>
        <v xml:space="preserve"> </v>
      </c>
      <c r="V49" s="118">
        <f>IFERROR((RANK(IF(IF(F49="U10",1,0)=1,U49," "),Tableau46[U10],0)),0)</f>
        <v>0</v>
      </c>
      <c r="W49" s="119">
        <f t="shared" si="8"/>
        <v>0</v>
      </c>
      <c r="X49" s="120">
        <f>IFERROR((RANK(IF(IF(F49="U12",1,0)=1,W49," "),Tableau46[U12],0)),0)</f>
        <v>8</v>
      </c>
      <c r="Y49" s="119" t="str">
        <f t="shared" si="9"/>
        <v xml:space="preserve"> </v>
      </c>
      <c r="Z49" s="121">
        <f>IFERROR((RANK(IF(IF(F49="U14",1,0)=1,Y49," "),Tableau46[U14],0)),0)</f>
        <v>0</v>
      </c>
      <c r="AA49" s="119" t="str">
        <f t="shared" si="10"/>
        <v xml:space="preserve"> </v>
      </c>
      <c r="AB49" s="122">
        <f>IFERROR((RANK(IF(IF(F49="U16",1,0)=1,AA49," "),Tableau46[U16],0)),0)</f>
        <v>0</v>
      </c>
      <c r="AC49" s="119" t="str">
        <f t="shared" si="11"/>
        <v xml:space="preserve"> </v>
      </c>
      <c r="AD49" s="123">
        <f>IFERROR((RANK(IF(IF(F49="U18",1,0)=1,AC49," "),Tableau46[U18],0)),0)</f>
        <v>0</v>
      </c>
      <c r="AE49" s="111">
        <f>Tableau46[[#This Row],[Points   1]]</f>
        <v>0</v>
      </c>
      <c r="AF49" s="112">
        <f>Tableau46[[#This Row],[Points    2]]</f>
        <v>0</v>
      </c>
      <c r="AG49" s="113">
        <f>Tableau46[[#This Row],[Points    3]]</f>
        <v>0</v>
      </c>
      <c r="AH49" s="114">
        <f>Tableau46[[#This Row],[Points4]]</f>
        <v>0</v>
      </c>
    </row>
    <row r="50" spans="1:34">
      <c r="A50" s="4">
        <v>48</v>
      </c>
      <c r="B50" s="14" t="str">
        <f>'Liste joueur'!B84</f>
        <v>FONTAINE BEN HADJ Alix</v>
      </c>
      <c r="C50" s="109" t="str">
        <f>IFERROR(VLOOKUP(Tableau46[[#This Row],[Nom Prénom]],Tableau[[Nom Prénom]:[Age]],3,FALSE)," ")</f>
        <v>Angers La Perrière</v>
      </c>
      <c r="D50" s="109">
        <f>IFERROR(VLOOKUP(B50,Tableau[[Nom Prénom]:[Age]],4,FALSE)," ")</f>
        <v>533022312</v>
      </c>
      <c r="E50" s="109" t="str">
        <f>IFERROR(VLOOKUP(B50,Tableau[[Nom Prénom]:[Age]],2,FALSE)," ")</f>
        <v>F</v>
      </c>
      <c r="F50" s="32" t="str">
        <f>IFERROR(VLOOKUP(B50,Tableau[[Nom Prénom]:[Age]],5,FALSE)," ")</f>
        <v>U16</v>
      </c>
      <c r="G50" s="110" t="str">
        <f>IFERROR(VLOOKUP(Tableau46[[#This Row],[Nom Prénom]],#REF!,7,FALSE)," ")</f>
        <v xml:space="preserve"> </v>
      </c>
      <c r="H50" s="110" t="str">
        <f>IFERROR(VLOOKUP(B50,#REF!,3,FALSE)," ")</f>
        <v xml:space="preserve"> </v>
      </c>
      <c r="I50" s="111">
        <f>IFERROR(VLOOKUP(Tableau46[[#This Row],[Nom Prénom]],#REF!,6,FALSE),0)</f>
        <v>0</v>
      </c>
      <c r="J50" s="112" t="str">
        <f>IFERROR(VLOOKUP(B50,#REF!,7,FALSE)," ")</f>
        <v xml:space="preserve"> </v>
      </c>
      <c r="K50" s="112" t="str">
        <f>IFERROR(VLOOKUP(B50,#REF!,3,FALSE)," ")</f>
        <v xml:space="preserve"> </v>
      </c>
      <c r="L50" s="112">
        <f>IFERROR(VLOOKUP(B50,#REF!,6,FALSE),0)</f>
        <v>0</v>
      </c>
      <c r="M50" s="113" t="str">
        <f>IFERROR(VLOOKUP(B50,Tableau3[[#All],[Nom Prénom]:[Catégorie]],8,FALSE)," ")</f>
        <v xml:space="preserve"> </v>
      </c>
      <c r="N50" s="113" t="str">
        <f>IFERROR(VLOOKUP(B50,Tableau3[[#All],[Nom Prénom]:[Catégorie]],4,FALSE)," ")</f>
        <v xml:space="preserve"> </v>
      </c>
      <c r="O50" s="113">
        <f>IFERROR(VLOOKUP(B50,Tableau3[[#All],[Nom Prénom]:[Catégorie]],7,FALSE),0)</f>
        <v>0</v>
      </c>
      <c r="P50" s="114" t="str">
        <f>IFERROR(VLOOKUP(B50,#REF!,8,FALSE)," ")</f>
        <v xml:space="preserve"> </v>
      </c>
      <c r="Q50" s="114" t="str">
        <f>IFERROR(VLOOKUP(B50,#REF!,4,FALSE)," ")</f>
        <v xml:space="preserve"> </v>
      </c>
      <c r="R50" s="114">
        <f>IFERROR(VLOOKUP(B50,#REF!,7,FALSE),0)</f>
        <v>0</v>
      </c>
      <c r="S50" s="115">
        <f t="shared" si="6"/>
        <v>0</v>
      </c>
      <c r="T50" s="116">
        <f>RANK(S50,Tableau46[TOTAL])</f>
        <v>43</v>
      </c>
      <c r="U50" s="117" t="str">
        <f t="shared" si="7"/>
        <v xml:space="preserve"> </v>
      </c>
      <c r="V50" s="118">
        <f>IFERROR((RANK(IF(IF(F50="U10",1,0)=1,U50," "),Tableau46[U10],0)),0)</f>
        <v>0</v>
      </c>
      <c r="W50" s="119" t="str">
        <f t="shared" si="8"/>
        <v xml:space="preserve"> </v>
      </c>
      <c r="X50" s="120">
        <f>IFERROR((RANK(IF(IF(F50="U12",1,0)=1,W50," "),Tableau46[U12],0)),0)</f>
        <v>0</v>
      </c>
      <c r="Y50" s="119" t="str">
        <f t="shared" si="9"/>
        <v xml:space="preserve"> </v>
      </c>
      <c r="Z50" s="121">
        <f>IFERROR((RANK(IF(IF(F50="U14",1,0)=1,Y50," "),Tableau46[U14],0)),0)</f>
        <v>0</v>
      </c>
      <c r="AA50" s="119">
        <f t="shared" si="10"/>
        <v>0</v>
      </c>
      <c r="AB50" s="122">
        <f>IFERROR((RANK(IF(IF(F50="U16",1,0)=1,AA50," "),Tableau46[U16],0)),0)</f>
        <v>3</v>
      </c>
      <c r="AC50" s="119" t="str">
        <f t="shared" si="11"/>
        <v xml:space="preserve"> </v>
      </c>
      <c r="AD50" s="123">
        <f>IFERROR((RANK(IF(IF(F50="U18",1,0)=1,AC50," "),Tableau46[U18],0)),0)</f>
        <v>0</v>
      </c>
      <c r="AE50" s="111">
        <f>Tableau46[[#This Row],[Points   1]]</f>
        <v>0</v>
      </c>
      <c r="AF50" s="112">
        <f>Tableau46[[#This Row],[Points    2]]</f>
        <v>0</v>
      </c>
      <c r="AG50" s="113">
        <f>Tableau46[[#This Row],[Points    3]]</f>
        <v>0</v>
      </c>
      <c r="AH50" s="114">
        <f>Tableau46[[#This Row],[Points4]]</f>
        <v>0</v>
      </c>
    </row>
    <row r="51" spans="1:34">
      <c r="A51" s="4">
        <v>49</v>
      </c>
      <c r="B51" s="14" t="str">
        <f>'Liste joueur'!B32</f>
        <v>BRIERE Julia</v>
      </c>
      <c r="C51" s="109" t="str">
        <f>IFERROR(VLOOKUP(Tableau46[[#This Row],[Nom Prénom]],Tableau[[Nom Prénom]:[Age]],3,FALSE)," ")</f>
        <v>Baugé</v>
      </c>
      <c r="D51" s="109">
        <f>IFERROR(VLOOKUP(B51,Tableau[[Nom Prénom]:[Age]],4,FALSE)," ")</f>
        <v>531745292</v>
      </c>
      <c r="E51" s="109" t="str">
        <f>IFERROR(VLOOKUP(B51,Tableau[[Nom Prénom]:[Age]],2,FALSE)," ")</f>
        <v>F</v>
      </c>
      <c r="F51" s="32" t="str">
        <f>IFERROR(VLOOKUP(B51,Tableau[[Nom Prénom]:[Age]],5,FALSE)," ")</f>
        <v>U16</v>
      </c>
      <c r="G51" s="110" t="str">
        <f>IFERROR(VLOOKUP(Tableau46[[#This Row],[Nom Prénom]],#REF!,7,FALSE)," ")</f>
        <v xml:space="preserve"> </v>
      </c>
      <c r="H51" s="110" t="str">
        <f>IFERROR(VLOOKUP(B51,#REF!,3,FALSE)," ")</f>
        <v xml:space="preserve"> </v>
      </c>
      <c r="I51" s="111">
        <f>IFERROR(VLOOKUP(Tableau46[[#This Row],[Nom Prénom]],#REF!,6,FALSE),0)</f>
        <v>0</v>
      </c>
      <c r="J51" s="112" t="str">
        <f>IFERROR(VLOOKUP(B51,#REF!,7,FALSE)," ")</f>
        <v xml:space="preserve"> </v>
      </c>
      <c r="K51" s="112" t="str">
        <f>IFERROR(VLOOKUP(B51,#REF!,3,FALSE)," ")</f>
        <v xml:space="preserve"> </v>
      </c>
      <c r="L51" s="112">
        <f>IFERROR(VLOOKUP(B51,#REF!,6,FALSE),0)</f>
        <v>0</v>
      </c>
      <c r="M51" s="113" t="str">
        <f>IFERROR(VLOOKUP(B51,Tableau3[[#All],[Nom Prénom]:[Catégorie]],8,FALSE)," ")</f>
        <v xml:space="preserve"> </v>
      </c>
      <c r="N51" s="113" t="str">
        <f>IFERROR(VLOOKUP(B51,Tableau3[[#All],[Nom Prénom]:[Catégorie]],4,FALSE)," ")</f>
        <v xml:space="preserve"> </v>
      </c>
      <c r="O51" s="113">
        <f>IFERROR(VLOOKUP(B51,Tableau3[[#All],[Nom Prénom]:[Catégorie]],7,FALSE),0)</f>
        <v>0</v>
      </c>
      <c r="P51" s="114" t="str">
        <f>IFERROR(VLOOKUP(B51,#REF!,8,FALSE)," ")</f>
        <v xml:space="preserve"> </v>
      </c>
      <c r="Q51" s="114" t="str">
        <f>IFERROR(VLOOKUP(B51,#REF!,4,FALSE)," ")</f>
        <v xml:space="preserve"> </v>
      </c>
      <c r="R51" s="114">
        <f>IFERROR(VLOOKUP(B51,#REF!,7,FALSE),0)</f>
        <v>0</v>
      </c>
      <c r="S51" s="115">
        <f t="shared" si="6"/>
        <v>0</v>
      </c>
      <c r="T51" s="116">
        <f>RANK(S51,Tableau46[TOTAL])</f>
        <v>43</v>
      </c>
      <c r="U51" s="117" t="str">
        <f t="shared" si="7"/>
        <v xml:space="preserve"> </v>
      </c>
      <c r="V51" s="118">
        <f>IFERROR((RANK(IF(IF(F51="U10",1,0)=1,U51," "),Tableau46[U10],0)),0)</f>
        <v>0</v>
      </c>
      <c r="W51" s="119" t="str">
        <f t="shared" si="8"/>
        <v xml:space="preserve"> </v>
      </c>
      <c r="X51" s="120">
        <f>IFERROR((RANK(IF(IF(F51="U12",1,0)=1,W51," "),Tableau46[U12],0)),0)</f>
        <v>0</v>
      </c>
      <c r="Y51" s="119" t="str">
        <f t="shared" si="9"/>
        <v xml:space="preserve"> </v>
      </c>
      <c r="Z51" s="121">
        <f>IFERROR((RANK(IF(IF(F51="U14",1,0)=1,Y51," "),Tableau46[U14],0)),0)</f>
        <v>0</v>
      </c>
      <c r="AA51" s="119">
        <f t="shared" si="10"/>
        <v>0</v>
      </c>
      <c r="AB51" s="122">
        <f>IFERROR((RANK(IF(IF(F51="U16",1,0)=1,AA51," "),Tableau46[U16],0)),0)</f>
        <v>3</v>
      </c>
      <c r="AC51" s="119" t="str">
        <f t="shared" si="11"/>
        <v xml:space="preserve"> </v>
      </c>
      <c r="AD51" s="123">
        <f>IFERROR((RANK(IF(IF(F51="U18",1,0)=1,AC51," "),Tableau46[U18],0)),0)</f>
        <v>0</v>
      </c>
      <c r="AE51" s="111">
        <f>Tableau46[[#This Row],[Points   1]]</f>
        <v>0</v>
      </c>
      <c r="AF51" s="112">
        <f>Tableau46[[#This Row],[Points    2]]</f>
        <v>0</v>
      </c>
      <c r="AG51" s="113">
        <f>Tableau46[[#This Row],[Points    3]]</f>
        <v>0</v>
      </c>
      <c r="AH51" s="114">
        <f>Tableau46[[#This Row],[Points4]]</f>
        <v>0</v>
      </c>
    </row>
    <row r="52" spans="1:34">
      <c r="A52" s="4">
        <v>50</v>
      </c>
      <c r="B52" s="14" t="str">
        <f>'Liste joueur'!B63</f>
        <v>DELIS Camille</v>
      </c>
      <c r="C52" s="109" t="str">
        <f>IFERROR(VLOOKUP(Tableau46[[#This Row],[Nom Prénom]],Tableau[[Nom Prénom]:[Age]],3,FALSE)," ")</f>
        <v>Baugé</v>
      </c>
      <c r="D52" s="109">
        <f>IFERROR(VLOOKUP(B52,Tableau[[Nom Prénom]:[Age]],4,FALSE)," ")</f>
        <v>545599353</v>
      </c>
      <c r="E52" s="109" t="str">
        <f>IFERROR(VLOOKUP(B52,Tableau[[Nom Prénom]:[Age]],2,FALSE)," ")</f>
        <v>G</v>
      </c>
      <c r="F52" s="32" t="str">
        <f>IFERROR(VLOOKUP(B52,Tableau[[Nom Prénom]:[Age]],5,FALSE)," ")</f>
        <v>U10</v>
      </c>
      <c r="G52" s="110" t="str">
        <f>IFERROR(VLOOKUP(Tableau46[[#This Row],[Nom Prénom]],#REF!,7,FALSE)," ")</f>
        <v xml:space="preserve"> </v>
      </c>
      <c r="H52" s="110" t="str">
        <f>IFERROR(VLOOKUP(B52,#REF!,3,FALSE)," ")</f>
        <v xml:space="preserve"> </v>
      </c>
      <c r="I52" s="111">
        <f>IFERROR(VLOOKUP(Tableau46[[#This Row],[Nom Prénom]],#REF!,6,FALSE),0)</f>
        <v>0</v>
      </c>
      <c r="J52" s="112" t="str">
        <f>IFERROR(VLOOKUP(B52,#REF!,7,FALSE)," ")</f>
        <v xml:space="preserve"> </v>
      </c>
      <c r="K52" s="112" t="str">
        <f>IFERROR(VLOOKUP(B52,#REF!,3,FALSE)," ")</f>
        <v xml:space="preserve"> </v>
      </c>
      <c r="L52" s="112">
        <f>IFERROR(VLOOKUP(B52,#REF!,6,FALSE),0)</f>
        <v>0</v>
      </c>
      <c r="M52" s="113">
        <f>IFERROR(VLOOKUP(B52,Tableau3[[#All],[Nom Prénom]:[Catégorie]],8,FALSE)," ")</f>
        <v>0</v>
      </c>
      <c r="N52" s="113" t="str">
        <f>IFERROR(VLOOKUP(B52,Tableau3[[#All],[Nom Prénom]:[Catégorie]],4,FALSE)," ")</f>
        <v>ORANGE</v>
      </c>
      <c r="O52" s="113">
        <f>IFERROR(VLOOKUP(B52,Tableau3[[#All],[Nom Prénom]:[Catégorie]],7,FALSE),0)</f>
        <v>32</v>
      </c>
      <c r="P52" s="114" t="str">
        <f>IFERROR(VLOOKUP(B52,#REF!,8,FALSE)," ")</f>
        <v xml:space="preserve"> </v>
      </c>
      <c r="Q52" s="114" t="str">
        <f>IFERROR(VLOOKUP(B52,#REF!,4,FALSE)," ")</f>
        <v xml:space="preserve"> </v>
      </c>
      <c r="R52" s="114">
        <f>IFERROR(VLOOKUP(B52,#REF!,7,FALSE),0)</f>
        <v>0</v>
      </c>
      <c r="S52" s="115">
        <f t="shared" si="6"/>
        <v>32</v>
      </c>
      <c r="T52" s="116">
        <f>RANK(S52,Tableau46[TOTAL])</f>
        <v>5</v>
      </c>
      <c r="U52" s="117">
        <f t="shared" si="7"/>
        <v>32</v>
      </c>
      <c r="V52" s="118">
        <f>IFERROR((RANK(IF(IF(F52="U10",1,0)=1,U52," "),Tableau46[U10],0)),0)</f>
        <v>2</v>
      </c>
      <c r="W52" s="119" t="str">
        <f t="shared" si="8"/>
        <v xml:space="preserve"> </v>
      </c>
      <c r="X52" s="120">
        <f>IFERROR((RANK(IF(IF(F52="U12",1,0)=1,W52," "),Tableau46[U12],0)),0)</f>
        <v>0</v>
      </c>
      <c r="Y52" s="119" t="str">
        <f t="shared" si="9"/>
        <v xml:space="preserve"> </v>
      </c>
      <c r="Z52" s="121">
        <f>IFERROR((RANK(IF(IF(F52="U14",1,0)=1,Y52," "),Tableau46[U14],0)),0)</f>
        <v>0</v>
      </c>
      <c r="AA52" s="119" t="str">
        <f t="shared" si="10"/>
        <v xml:space="preserve"> </v>
      </c>
      <c r="AB52" s="122">
        <f>IFERROR((RANK(IF(IF(F52="U16",1,0)=1,AA52," "),Tableau46[U16],0)),0)</f>
        <v>0</v>
      </c>
      <c r="AC52" s="119" t="str">
        <f t="shared" si="11"/>
        <v xml:space="preserve"> </v>
      </c>
      <c r="AD52" s="123">
        <f>IFERROR((RANK(IF(IF(F52="U18",1,0)=1,AC52," "),Tableau46[U18],0)),0)</f>
        <v>0</v>
      </c>
      <c r="AE52" s="111">
        <f>Tableau46[[#This Row],[Points   1]]</f>
        <v>0</v>
      </c>
      <c r="AF52" s="112">
        <f>Tableau46[[#This Row],[Points    2]]</f>
        <v>0</v>
      </c>
      <c r="AG52" s="113">
        <f>Tableau46[[#This Row],[Points    3]]</f>
        <v>32</v>
      </c>
      <c r="AH52" s="114">
        <f>Tableau46[[#This Row],[Points4]]</f>
        <v>0</v>
      </c>
    </row>
    <row r="53" spans="1:34">
      <c r="A53" s="4">
        <v>51</v>
      </c>
      <c r="B53" s="14" t="str">
        <f>'Liste joueur'!B91</f>
        <v>FRAPPIER Foucauld</v>
      </c>
      <c r="C53" s="109" t="str">
        <f>IFERROR(VLOOKUP(Tableau46[[#This Row],[Nom Prénom]],Tableau[[Nom Prénom]:[Age]],3,FALSE)," ")</f>
        <v>Cholet</v>
      </c>
      <c r="D53" s="109">
        <f>IFERROR(VLOOKUP(B53,Tableau[[Nom Prénom]:[Age]],4,FALSE)," ")</f>
        <v>531664343</v>
      </c>
      <c r="E53" s="109" t="str">
        <f>IFERROR(VLOOKUP(B53,Tableau[[Nom Prénom]:[Age]],2,FALSE)," ")</f>
        <v>G</v>
      </c>
      <c r="F53" s="32" t="str">
        <f>IFERROR(VLOOKUP(B53,Tableau[[Nom Prénom]:[Age]],5,FALSE)," ")</f>
        <v>U12</v>
      </c>
      <c r="G53" s="110" t="str">
        <f>IFERROR(VLOOKUP(Tableau46[[#This Row],[Nom Prénom]],#REF!,7,FALSE)," ")</f>
        <v xml:space="preserve"> </v>
      </c>
      <c r="H53" s="110" t="str">
        <f>IFERROR(VLOOKUP(B53,#REF!,3,FALSE)," ")</f>
        <v xml:space="preserve"> </v>
      </c>
      <c r="I53" s="111">
        <f>IFERROR(VLOOKUP(Tableau46[[#This Row],[Nom Prénom]],#REF!,6,FALSE),0)</f>
        <v>0</v>
      </c>
      <c r="J53" s="112" t="str">
        <f>IFERROR(VLOOKUP(B53,#REF!,7,FALSE)," ")</f>
        <v xml:space="preserve"> </v>
      </c>
      <c r="K53" s="112" t="str">
        <f>IFERROR(VLOOKUP(B53,#REF!,3,FALSE)," ")</f>
        <v xml:space="preserve"> </v>
      </c>
      <c r="L53" s="112">
        <f>IFERROR(VLOOKUP(B53,#REF!,6,FALSE),0)</f>
        <v>0</v>
      </c>
      <c r="M53" s="113" t="str">
        <f>IFERROR(VLOOKUP(B53,Tableau3[[#All],[Nom Prénom]:[Catégorie]],8,FALSE)," ")</f>
        <v xml:space="preserve"> </v>
      </c>
      <c r="N53" s="113" t="str">
        <f>IFERROR(VLOOKUP(B53,Tableau3[[#All],[Nom Prénom]:[Catégorie]],4,FALSE)," ")</f>
        <v xml:space="preserve"> </v>
      </c>
      <c r="O53" s="113">
        <f>IFERROR(VLOOKUP(B53,Tableau3[[#All],[Nom Prénom]:[Catégorie]],7,FALSE),0)</f>
        <v>0</v>
      </c>
      <c r="P53" s="114" t="str">
        <f>IFERROR(VLOOKUP(B53,#REF!,8,FALSE)," ")</f>
        <v xml:space="preserve"> </v>
      </c>
      <c r="Q53" s="114" t="str">
        <f>IFERROR(VLOOKUP(B53,#REF!,4,FALSE)," ")</f>
        <v xml:space="preserve"> </v>
      </c>
      <c r="R53" s="114">
        <f>IFERROR(VLOOKUP(B53,#REF!,7,FALSE),0)</f>
        <v>0</v>
      </c>
      <c r="S53" s="115">
        <f t="shared" si="6"/>
        <v>0</v>
      </c>
      <c r="T53" s="116">
        <f>RANK(S53,Tableau46[TOTAL])</f>
        <v>43</v>
      </c>
      <c r="U53" s="117" t="str">
        <f t="shared" si="7"/>
        <v xml:space="preserve"> </v>
      </c>
      <c r="V53" s="118">
        <f>IFERROR((RANK(IF(IF(F53="U10",1,0)=1,U53," "),Tableau46[U10],0)),0)</f>
        <v>0</v>
      </c>
      <c r="W53" s="119">
        <f t="shared" si="8"/>
        <v>0</v>
      </c>
      <c r="X53" s="120">
        <f>IFERROR((RANK(IF(IF(F53="U12",1,0)=1,W53," "),Tableau46[U12],0)),0)</f>
        <v>8</v>
      </c>
      <c r="Y53" s="119" t="str">
        <f t="shared" si="9"/>
        <v xml:space="preserve"> </v>
      </c>
      <c r="Z53" s="121">
        <f>IFERROR((RANK(IF(IF(F53="U14",1,0)=1,Y53," "),Tableau46[U14],0)),0)</f>
        <v>0</v>
      </c>
      <c r="AA53" s="119" t="str">
        <f t="shared" si="10"/>
        <v xml:space="preserve"> </v>
      </c>
      <c r="AB53" s="122">
        <f>IFERROR((RANK(IF(IF(F53="U16",1,0)=1,AA53," "),Tableau46[U16],0)),0)</f>
        <v>0</v>
      </c>
      <c r="AC53" s="119" t="str">
        <f t="shared" si="11"/>
        <v xml:space="preserve"> </v>
      </c>
      <c r="AD53" s="123">
        <f>IFERROR((RANK(IF(IF(F53="U18",1,0)=1,AC53," "),Tableau46[U18],0)),0)</f>
        <v>0</v>
      </c>
      <c r="AE53" s="111">
        <f>Tableau46[[#This Row],[Points   1]]</f>
        <v>0</v>
      </c>
      <c r="AF53" s="112">
        <f>Tableau46[[#This Row],[Points    2]]</f>
        <v>0</v>
      </c>
      <c r="AG53" s="113">
        <f>Tableau46[[#This Row],[Points    3]]</f>
        <v>0</v>
      </c>
      <c r="AH53" s="114">
        <f>Tableau46[[#This Row],[Points4]]</f>
        <v>0</v>
      </c>
    </row>
    <row r="54" spans="1:34">
      <c r="A54" s="4">
        <v>52</v>
      </c>
      <c r="B54" s="14" t="str">
        <f>'Liste joueur'!B77</f>
        <v>DUBOIS Andréa</v>
      </c>
      <c r="C54" s="109" t="str">
        <f>IFERROR(VLOOKUP(Tableau46[[#This Row],[Nom Prénom]],Tableau[[Nom Prénom]:[Age]],3,FALSE)," ")</f>
        <v>St Sylvain</v>
      </c>
      <c r="D54" s="109">
        <f>IFERROR(VLOOKUP(B54,Tableau[[Nom Prénom]:[Age]],4,FALSE)," ")</f>
        <v>514065362</v>
      </c>
      <c r="E54" s="109" t="str">
        <f>IFERROR(VLOOKUP(B54,Tableau[[Nom Prénom]:[Age]],2,FALSE)," ")</f>
        <v>G</v>
      </c>
      <c r="F54" s="32" t="str">
        <f>IFERROR(VLOOKUP(B54,Tableau[[Nom Prénom]:[Age]],5,FALSE)," ")</f>
        <v>U10</v>
      </c>
      <c r="G54" s="110" t="str">
        <f>IFERROR(VLOOKUP(Tableau46[[#This Row],[Nom Prénom]],#REF!,7,FALSE)," ")</f>
        <v xml:space="preserve"> </v>
      </c>
      <c r="H54" s="110" t="str">
        <f>IFERROR(VLOOKUP(B54,#REF!,3,FALSE)," ")</f>
        <v xml:space="preserve"> </v>
      </c>
      <c r="I54" s="111">
        <f>IFERROR(VLOOKUP(Tableau46[[#This Row],[Nom Prénom]],#REF!,6,FALSE),0)</f>
        <v>0</v>
      </c>
      <c r="J54" s="112" t="str">
        <f>IFERROR(VLOOKUP(B54,#REF!,7,FALSE)," ")</f>
        <v xml:space="preserve"> </v>
      </c>
      <c r="K54" s="112" t="str">
        <f>IFERROR(VLOOKUP(B54,#REF!,3,FALSE)," ")</f>
        <v xml:space="preserve"> </v>
      </c>
      <c r="L54" s="112">
        <f>IFERROR(VLOOKUP(B54,#REF!,6,FALSE),0)</f>
        <v>0</v>
      </c>
      <c r="M54" s="113" t="str">
        <f>IFERROR(VLOOKUP(B54,Tableau3[[#All],[Nom Prénom]:[Catégorie]],8,FALSE)," ")</f>
        <v xml:space="preserve"> </v>
      </c>
      <c r="N54" s="113" t="str">
        <f>IFERROR(VLOOKUP(B54,Tableau3[[#All],[Nom Prénom]:[Catégorie]],4,FALSE)," ")</f>
        <v xml:space="preserve"> </v>
      </c>
      <c r="O54" s="113">
        <f>IFERROR(VLOOKUP(B54,Tableau3[[#All],[Nom Prénom]:[Catégorie]],7,FALSE),0)</f>
        <v>0</v>
      </c>
      <c r="P54" s="114" t="str">
        <f>IFERROR(VLOOKUP(B54,#REF!,8,FALSE)," ")</f>
        <v xml:space="preserve"> </v>
      </c>
      <c r="Q54" s="114" t="str">
        <f>IFERROR(VLOOKUP(B54,#REF!,4,FALSE)," ")</f>
        <v xml:space="preserve"> </v>
      </c>
      <c r="R54" s="114">
        <f>IFERROR(VLOOKUP(B54,#REF!,7,FALSE),0)</f>
        <v>0</v>
      </c>
      <c r="S54" s="115">
        <f t="shared" si="6"/>
        <v>0</v>
      </c>
      <c r="T54" s="116">
        <f>RANK(S54,Tableau46[TOTAL])</f>
        <v>43</v>
      </c>
      <c r="U54" s="117">
        <f t="shared" si="7"/>
        <v>0</v>
      </c>
      <c r="V54" s="118">
        <f>IFERROR((RANK(IF(IF(F54="U10",1,0)=1,U54," "),Tableau46[U10],0)),0)</f>
        <v>20</v>
      </c>
      <c r="W54" s="119" t="str">
        <f t="shared" si="8"/>
        <v xml:space="preserve"> </v>
      </c>
      <c r="X54" s="120">
        <f>IFERROR((RANK(IF(IF(F54="U12",1,0)=1,W54," "),Tableau46[U12],0)),0)</f>
        <v>0</v>
      </c>
      <c r="Y54" s="119" t="str">
        <f t="shared" si="9"/>
        <v xml:space="preserve"> </v>
      </c>
      <c r="Z54" s="121">
        <f>IFERROR((RANK(IF(IF(F54="U14",1,0)=1,Y54," "),Tableau46[U14],0)),0)</f>
        <v>0</v>
      </c>
      <c r="AA54" s="119" t="str">
        <f t="shared" si="10"/>
        <v xml:space="preserve"> </v>
      </c>
      <c r="AB54" s="122">
        <f>IFERROR((RANK(IF(IF(F54="U16",1,0)=1,AA54," "),Tableau46[U16],0)),0)</f>
        <v>0</v>
      </c>
      <c r="AC54" s="119" t="str">
        <f t="shared" si="11"/>
        <v xml:space="preserve"> </v>
      </c>
      <c r="AD54" s="123">
        <f>IFERROR((RANK(IF(IF(F54="U18",1,0)=1,AC54," "),Tableau46[U18],0)),0)</f>
        <v>0</v>
      </c>
      <c r="AE54" s="111">
        <f>Tableau46[[#This Row],[Points   1]]</f>
        <v>0</v>
      </c>
      <c r="AF54" s="112">
        <f>Tableau46[[#This Row],[Points    2]]</f>
        <v>0</v>
      </c>
      <c r="AG54" s="113">
        <f>Tableau46[[#This Row],[Points    3]]</f>
        <v>0</v>
      </c>
      <c r="AH54" s="114">
        <f>Tableau46[[#This Row],[Points4]]</f>
        <v>0</v>
      </c>
    </row>
    <row r="55" spans="1:34">
      <c r="A55" s="4">
        <v>53</v>
      </c>
      <c r="B55" s="14" t="str">
        <f>'Liste joueur'!B7</f>
        <v>AUFFRAY Mazarine</v>
      </c>
      <c r="C55" s="109" t="str">
        <f>IFERROR(VLOOKUP(Tableau46[[#This Row],[Nom Prénom]],Tableau[[Nom Prénom]:[Age]],3,FALSE)," ")</f>
        <v>St Sylvain</v>
      </c>
      <c r="D55" s="109">
        <f>IFERROR(VLOOKUP(B55,Tableau[[Nom Prénom]:[Age]],4,FALSE)," ")</f>
        <v>513201322</v>
      </c>
      <c r="E55" s="109" t="str">
        <f>IFERROR(VLOOKUP(B55,Tableau[[Nom Prénom]:[Age]],2,FALSE)," ")</f>
        <v>F</v>
      </c>
      <c r="F55" s="32" t="str">
        <f>IFERROR(VLOOKUP(B55,Tableau[[Nom Prénom]:[Age]],5,FALSE)," ")</f>
        <v>U16</v>
      </c>
      <c r="G55" s="110" t="str">
        <f>IFERROR(VLOOKUP(Tableau46[[#This Row],[Nom Prénom]],#REF!,7,FALSE)," ")</f>
        <v xml:space="preserve"> </v>
      </c>
      <c r="H55" s="110" t="str">
        <f>IFERROR(VLOOKUP(B55,#REF!,3,FALSE)," ")</f>
        <v xml:space="preserve"> </v>
      </c>
      <c r="I55" s="111">
        <f>IFERROR(VLOOKUP(Tableau46[[#This Row],[Nom Prénom]],#REF!,6,FALSE),0)</f>
        <v>0</v>
      </c>
      <c r="J55" s="112" t="str">
        <f>IFERROR(VLOOKUP(B55,#REF!,7,FALSE)," ")</f>
        <v xml:space="preserve"> </v>
      </c>
      <c r="K55" s="112" t="str">
        <f>IFERROR(VLOOKUP(B55,#REF!,3,FALSE)," ")</f>
        <v xml:space="preserve"> </v>
      </c>
      <c r="L55" s="112">
        <f>IFERROR(VLOOKUP(B55,#REF!,6,FALSE),0)</f>
        <v>0</v>
      </c>
      <c r="M55" s="113" t="str">
        <f>IFERROR(VLOOKUP(B55,Tableau3[[#All],[Nom Prénom]:[Catégorie]],8,FALSE)," ")</f>
        <v xml:space="preserve"> </v>
      </c>
      <c r="N55" s="113" t="str">
        <f>IFERROR(VLOOKUP(B55,Tableau3[[#All],[Nom Prénom]:[Catégorie]],4,FALSE)," ")</f>
        <v xml:space="preserve"> </v>
      </c>
      <c r="O55" s="113">
        <f>IFERROR(VLOOKUP(B55,Tableau3[[#All],[Nom Prénom]:[Catégorie]],7,FALSE),0)</f>
        <v>0</v>
      </c>
      <c r="P55" s="114" t="str">
        <f>IFERROR(VLOOKUP(B55,#REF!,8,FALSE)," ")</f>
        <v xml:space="preserve"> </v>
      </c>
      <c r="Q55" s="114" t="str">
        <f>IFERROR(VLOOKUP(B55,#REF!,4,FALSE)," ")</f>
        <v xml:space="preserve"> </v>
      </c>
      <c r="R55" s="114">
        <f>IFERROR(VLOOKUP(B55,#REF!,7,FALSE),0)</f>
        <v>0</v>
      </c>
      <c r="S55" s="115">
        <f t="shared" si="6"/>
        <v>0</v>
      </c>
      <c r="T55" s="116">
        <f>RANK(S55,Tableau46[TOTAL])</f>
        <v>43</v>
      </c>
      <c r="U55" s="117" t="str">
        <f t="shared" si="7"/>
        <v xml:space="preserve"> </v>
      </c>
      <c r="V55" s="118">
        <f>IFERROR((RANK(IF(IF(F55="U10",1,0)=1,U55," "),Tableau46[U10],0)),0)</f>
        <v>0</v>
      </c>
      <c r="W55" s="119" t="str">
        <f t="shared" si="8"/>
        <v xml:space="preserve"> </v>
      </c>
      <c r="X55" s="120">
        <f>IFERROR((RANK(IF(IF(F55="U12",1,0)=1,W55," "),Tableau46[U12],0)),0)</f>
        <v>0</v>
      </c>
      <c r="Y55" s="119" t="str">
        <f t="shared" si="9"/>
        <v xml:space="preserve"> </v>
      </c>
      <c r="Z55" s="121">
        <f>IFERROR((RANK(IF(IF(F55="U14",1,0)=1,Y55," "),Tableau46[U14],0)),0)</f>
        <v>0</v>
      </c>
      <c r="AA55" s="119">
        <f t="shared" si="10"/>
        <v>0</v>
      </c>
      <c r="AB55" s="122">
        <f>IFERROR((RANK(IF(IF(F55="U16",1,0)=1,AA55," "),Tableau46[U16],0)),0)</f>
        <v>3</v>
      </c>
      <c r="AC55" s="119" t="str">
        <f t="shared" si="11"/>
        <v xml:space="preserve"> </v>
      </c>
      <c r="AD55" s="123">
        <f>IFERROR((RANK(IF(IF(F55="U18",1,0)=1,AC55," "),Tableau46[U18],0)),0)</f>
        <v>0</v>
      </c>
      <c r="AE55" s="111">
        <f>Tableau46[[#This Row],[Points   1]]</f>
        <v>0</v>
      </c>
      <c r="AF55" s="112">
        <f>Tableau46[[#This Row],[Points    2]]</f>
        <v>0</v>
      </c>
      <c r="AG55" s="113">
        <f>Tableau46[[#This Row],[Points    3]]</f>
        <v>0</v>
      </c>
      <c r="AH55" s="114">
        <f>Tableau46[[#This Row],[Points4]]</f>
        <v>0</v>
      </c>
    </row>
    <row r="56" spans="1:34">
      <c r="A56" s="4">
        <v>54</v>
      </c>
      <c r="B56" s="14" t="str">
        <f>'Liste joueur'!B10</f>
        <v>BACK Albin</v>
      </c>
      <c r="C56" s="109" t="str">
        <f>IFERROR(VLOOKUP(Tableau46[[#This Row],[Nom Prénom]],Tableau[[Nom Prénom]:[Age]],3,FALSE)," ")</f>
        <v>Cholet</v>
      </c>
      <c r="D56" s="109">
        <f>IFERROR(VLOOKUP(B56,Tableau[[Nom Prénom]:[Age]],4,FALSE)," ")</f>
        <v>534355314</v>
      </c>
      <c r="E56" s="109" t="str">
        <f>IFERROR(VLOOKUP(B56,Tableau[[Nom Prénom]:[Age]],2,FALSE)," ")</f>
        <v>G</v>
      </c>
      <c r="F56" s="32" t="str">
        <f>IFERROR(VLOOKUP(B56,Tableau[[Nom Prénom]:[Age]],5,FALSE)," ")</f>
        <v>U10</v>
      </c>
      <c r="G56" s="110" t="str">
        <f>IFERROR(VLOOKUP(Tableau46[[#This Row],[Nom Prénom]],#REF!,7,FALSE)," ")</f>
        <v xml:space="preserve"> </v>
      </c>
      <c r="H56" s="110" t="str">
        <f>IFERROR(VLOOKUP(B56,#REF!,3,FALSE)," ")</f>
        <v xml:space="preserve"> </v>
      </c>
      <c r="I56" s="111">
        <f>IFERROR(VLOOKUP(Tableau46[[#This Row],[Nom Prénom]],#REF!,6,FALSE),0)</f>
        <v>0</v>
      </c>
      <c r="J56" s="112" t="str">
        <f>IFERROR(VLOOKUP(B56,#REF!,7,FALSE)," ")</f>
        <v xml:space="preserve"> </v>
      </c>
      <c r="K56" s="112" t="str">
        <f>IFERROR(VLOOKUP(B56,#REF!,3,FALSE)," ")</f>
        <v xml:space="preserve"> </v>
      </c>
      <c r="L56" s="112">
        <f>IFERROR(VLOOKUP(B56,#REF!,6,FALSE),0)</f>
        <v>0</v>
      </c>
      <c r="M56" s="113">
        <f>IFERROR(VLOOKUP(B56,Tableau3[[#All],[Nom Prénom]:[Catégorie]],8,FALSE)," ")</f>
        <v>0</v>
      </c>
      <c r="N56" s="113" t="str">
        <f>IFERROR(VLOOKUP(B56,Tableau3[[#All],[Nom Prénom]:[Catégorie]],4,FALSE)," ")</f>
        <v>ORANGE</v>
      </c>
      <c r="O56" s="113">
        <f>IFERROR(VLOOKUP(B56,Tableau3[[#All],[Nom Prénom]:[Catégorie]],7,FALSE),0)</f>
        <v>25</v>
      </c>
      <c r="P56" s="114" t="str">
        <f>IFERROR(VLOOKUP(B56,#REF!,8,FALSE)," ")</f>
        <v xml:space="preserve"> </v>
      </c>
      <c r="Q56" s="114" t="str">
        <f>IFERROR(VLOOKUP(B56,#REF!,4,FALSE)," ")</f>
        <v xml:space="preserve"> </v>
      </c>
      <c r="R56" s="114">
        <f>IFERROR(VLOOKUP(B56,#REF!,7,FALSE),0)</f>
        <v>0</v>
      </c>
      <c r="S56" s="115">
        <f t="shared" si="6"/>
        <v>25</v>
      </c>
      <c r="T56" s="116">
        <f>RANK(S56,Tableau46[TOTAL])</f>
        <v>8</v>
      </c>
      <c r="U56" s="117">
        <f t="shared" si="7"/>
        <v>25</v>
      </c>
      <c r="V56" s="118">
        <f>IFERROR((RANK(IF(IF(F56="U10",1,0)=1,U56," "),Tableau46[U10],0)),0)</f>
        <v>4</v>
      </c>
      <c r="W56" s="119" t="str">
        <f t="shared" si="8"/>
        <v xml:space="preserve"> </v>
      </c>
      <c r="X56" s="120">
        <f>IFERROR((RANK(IF(IF(F56="U12",1,0)=1,W56," "),Tableau46[U12],0)),0)</f>
        <v>0</v>
      </c>
      <c r="Y56" s="119" t="str">
        <f t="shared" si="9"/>
        <v xml:space="preserve"> </v>
      </c>
      <c r="Z56" s="121">
        <f>IFERROR((RANK(IF(IF(F56="U14",1,0)=1,Y56," "),Tableau46[U14],0)),0)</f>
        <v>0</v>
      </c>
      <c r="AA56" s="119" t="str">
        <f t="shared" si="10"/>
        <v xml:space="preserve"> </v>
      </c>
      <c r="AB56" s="122">
        <f>IFERROR((RANK(IF(IF(F56="U16",1,0)=1,AA56," "),Tableau46[U16],0)),0)</f>
        <v>0</v>
      </c>
      <c r="AC56" s="119" t="str">
        <f t="shared" si="11"/>
        <v xml:space="preserve"> </v>
      </c>
      <c r="AD56" s="123">
        <f>IFERROR((RANK(IF(IF(F56="U18",1,0)=1,AC56," "),Tableau46[U18],0)),0)</f>
        <v>0</v>
      </c>
      <c r="AE56" s="111">
        <f>Tableau46[[#This Row],[Points   1]]</f>
        <v>0</v>
      </c>
      <c r="AF56" s="112">
        <f>Tableau46[[#This Row],[Points    2]]</f>
        <v>0</v>
      </c>
      <c r="AG56" s="113">
        <f>Tableau46[[#This Row],[Points    3]]</f>
        <v>25</v>
      </c>
      <c r="AH56" s="114">
        <f>Tableau46[[#This Row],[Points4]]</f>
        <v>0</v>
      </c>
    </row>
    <row r="57" spans="1:34">
      <c r="A57" s="4">
        <v>55</v>
      </c>
      <c r="B57" s="14" t="str">
        <f>'Liste joueur'!B79</f>
        <v>DUHAL Martin</v>
      </c>
      <c r="C57" s="109" t="str">
        <f>IFERROR(VLOOKUP(Tableau46[[#This Row],[Nom Prénom]],Tableau[[Nom Prénom]:[Age]],3,FALSE)," ")</f>
        <v>Anjou</v>
      </c>
      <c r="D57" s="109">
        <f>IFERROR(VLOOKUP(B57,Tableau[[Nom Prénom]:[Age]],4,FALSE)," ")</f>
        <v>533597332</v>
      </c>
      <c r="E57" s="109" t="str">
        <f>IFERROR(VLOOKUP(B57,Tableau[[Nom Prénom]:[Age]],2,FALSE)," ")</f>
        <v>G</v>
      </c>
      <c r="F57" s="32" t="str">
        <f>IFERROR(VLOOKUP(B57,Tableau[[Nom Prénom]:[Age]],5,FALSE)," ")</f>
        <v>U16</v>
      </c>
      <c r="G57" s="110" t="str">
        <f>IFERROR(VLOOKUP(Tableau46[[#This Row],[Nom Prénom]],#REF!,7,FALSE)," ")</f>
        <v xml:space="preserve"> </v>
      </c>
      <c r="H57" s="110" t="str">
        <f>IFERROR(VLOOKUP(B57,#REF!,3,FALSE)," ")</f>
        <v xml:space="preserve"> </v>
      </c>
      <c r="I57" s="111">
        <f>IFERROR(VLOOKUP(Tableau46[[#This Row],[Nom Prénom]],#REF!,6,FALSE),0)</f>
        <v>0</v>
      </c>
      <c r="J57" s="112" t="str">
        <f>IFERROR(VLOOKUP(B57,#REF!,7,FALSE)," ")</f>
        <v xml:space="preserve"> </v>
      </c>
      <c r="K57" s="112" t="str">
        <f>IFERROR(VLOOKUP(B57,#REF!,3,FALSE)," ")</f>
        <v xml:space="preserve"> </v>
      </c>
      <c r="L57" s="112">
        <f>IFERROR(VLOOKUP(B57,#REF!,6,FALSE),0)</f>
        <v>0</v>
      </c>
      <c r="M57" s="113" t="str">
        <f>IFERROR(VLOOKUP(B57,Tableau3[[#All],[Nom Prénom]:[Catégorie]],8,FALSE)," ")</f>
        <v xml:space="preserve"> </v>
      </c>
      <c r="N57" s="113" t="str">
        <f>IFERROR(VLOOKUP(B57,Tableau3[[#All],[Nom Prénom]:[Catégorie]],4,FALSE)," ")</f>
        <v xml:space="preserve"> </v>
      </c>
      <c r="O57" s="113">
        <f>IFERROR(VLOOKUP(B57,Tableau3[[#All],[Nom Prénom]:[Catégorie]],7,FALSE),0)</f>
        <v>0</v>
      </c>
      <c r="P57" s="114" t="str">
        <f>IFERROR(VLOOKUP(B57,#REF!,8,FALSE)," ")</f>
        <v xml:space="preserve"> </v>
      </c>
      <c r="Q57" s="114" t="str">
        <f>IFERROR(VLOOKUP(B57,#REF!,4,FALSE)," ")</f>
        <v xml:space="preserve"> </v>
      </c>
      <c r="R57" s="114">
        <f>IFERROR(VLOOKUP(B57,#REF!,7,FALSE),0)</f>
        <v>0</v>
      </c>
      <c r="S57" s="115">
        <f t="shared" si="6"/>
        <v>0</v>
      </c>
      <c r="T57" s="116">
        <f>RANK(S57,Tableau46[TOTAL])</f>
        <v>43</v>
      </c>
      <c r="U57" s="117" t="str">
        <f t="shared" si="7"/>
        <v xml:space="preserve"> </v>
      </c>
      <c r="V57" s="118">
        <f>IFERROR((RANK(IF(IF(F57="U10",1,0)=1,U57," "),Tableau46[U10],0)),0)</f>
        <v>0</v>
      </c>
      <c r="W57" s="119" t="str">
        <f t="shared" si="8"/>
        <v xml:space="preserve"> </v>
      </c>
      <c r="X57" s="120">
        <f>IFERROR((RANK(IF(IF(F57="U12",1,0)=1,W57," "),Tableau46[U12],0)),0)</f>
        <v>0</v>
      </c>
      <c r="Y57" s="119" t="str">
        <f t="shared" si="9"/>
        <v xml:space="preserve"> </v>
      </c>
      <c r="Z57" s="121">
        <f>IFERROR((RANK(IF(IF(F57="U14",1,0)=1,Y57," "),Tableau46[U14],0)),0)</f>
        <v>0</v>
      </c>
      <c r="AA57" s="119">
        <f t="shared" si="10"/>
        <v>0</v>
      </c>
      <c r="AB57" s="122">
        <f>IFERROR((RANK(IF(IF(F57="U16",1,0)=1,AA57," "),Tableau46[U16],0)),0)</f>
        <v>3</v>
      </c>
      <c r="AC57" s="119" t="str">
        <f t="shared" si="11"/>
        <v xml:space="preserve"> </v>
      </c>
      <c r="AD57" s="123">
        <f>IFERROR((RANK(IF(IF(F57="U18",1,0)=1,AC57," "),Tableau46[U18],0)),0)</f>
        <v>0</v>
      </c>
      <c r="AE57" s="111">
        <f>Tableau46[[#This Row],[Points   1]]</f>
        <v>0</v>
      </c>
      <c r="AF57" s="112">
        <f>Tableau46[[#This Row],[Points    2]]</f>
        <v>0</v>
      </c>
      <c r="AG57" s="113">
        <f>Tableau46[[#This Row],[Points    3]]</f>
        <v>0</v>
      </c>
      <c r="AH57" s="114">
        <f>Tableau46[[#This Row],[Points4]]</f>
        <v>0</v>
      </c>
    </row>
    <row r="58" spans="1:34">
      <c r="A58" s="4">
        <v>56</v>
      </c>
      <c r="B58" s="14" t="str">
        <f>'Liste joueur'!B21</f>
        <v>BIDET Maeline</v>
      </c>
      <c r="C58" s="109" t="str">
        <f>IFERROR(VLOOKUP(Tableau46[[#This Row],[Nom Prénom]],Tableau[[Nom Prénom]:[Age]],3,FALSE)," ")</f>
        <v>Angers La Perrière</v>
      </c>
      <c r="D58" s="109">
        <f>IFERROR(VLOOKUP(B58,Tableau[[Nom Prénom]:[Age]],4,FALSE)," ")</f>
        <v>522050344</v>
      </c>
      <c r="E58" s="109" t="str">
        <f>IFERROR(VLOOKUP(B58,Tableau[[Nom Prénom]:[Age]],2,FALSE)," ")</f>
        <v>F</v>
      </c>
      <c r="F58" s="32" t="str">
        <f>IFERROR(VLOOKUP(B58,Tableau[[Nom Prénom]:[Age]],5,FALSE)," ")</f>
        <v>U12</v>
      </c>
      <c r="G58" s="110" t="str">
        <f>IFERROR(VLOOKUP(Tableau46[[#This Row],[Nom Prénom]],#REF!,7,FALSE)," ")</f>
        <v xml:space="preserve"> </v>
      </c>
      <c r="H58" s="110" t="str">
        <f>IFERROR(VLOOKUP(B58,#REF!,3,FALSE)," ")</f>
        <v xml:space="preserve"> </v>
      </c>
      <c r="I58" s="111">
        <f>IFERROR(VLOOKUP(Tableau46[[#This Row],[Nom Prénom]],#REF!,6,FALSE),0)</f>
        <v>0</v>
      </c>
      <c r="J58" s="112" t="str">
        <f>IFERROR(VLOOKUP(B58,#REF!,7,FALSE)," ")</f>
        <v xml:space="preserve"> </v>
      </c>
      <c r="K58" s="112" t="str">
        <f>IFERROR(VLOOKUP(B58,#REF!,3,FALSE)," ")</f>
        <v xml:space="preserve"> </v>
      </c>
      <c r="L58" s="112">
        <f>IFERROR(VLOOKUP(B58,#REF!,6,FALSE),0)</f>
        <v>0</v>
      </c>
      <c r="M58" s="113" t="str">
        <f>IFERROR(VLOOKUP(B58,Tableau3[[#All],[Nom Prénom]:[Catégorie]],8,FALSE)," ")</f>
        <v xml:space="preserve"> </v>
      </c>
      <c r="N58" s="113" t="str">
        <f>IFERROR(VLOOKUP(B58,Tableau3[[#All],[Nom Prénom]:[Catégorie]],4,FALSE)," ")</f>
        <v xml:space="preserve"> </v>
      </c>
      <c r="O58" s="113">
        <f>IFERROR(VLOOKUP(B58,Tableau3[[#All],[Nom Prénom]:[Catégorie]],7,FALSE),0)</f>
        <v>0</v>
      </c>
      <c r="P58" s="114" t="str">
        <f>IFERROR(VLOOKUP(B58,#REF!,8,FALSE)," ")</f>
        <v xml:space="preserve"> </v>
      </c>
      <c r="Q58" s="114" t="str">
        <f>IFERROR(VLOOKUP(B58,#REF!,4,FALSE)," ")</f>
        <v xml:space="preserve"> </v>
      </c>
      <c r="R58" s="114">
        <f>IFERROR(VLOOKUP(B58,#REF!,7,FALSE),0)</f>
        <v>0</v>
      </c>
      <c r="S58" s="115">
        <f t="shared" si="6"/>
        <v>0</v>
      </c>
      <c r="T58" s="116">
        <f>RANK(S58,Tableau46[TOTAL])</f>
        <v>43</v>
      </c>
      <c r="U58" s="117" t="str">
        <f t="shared" si="7"/>
        <v xml:space="preserve"> </v>
      </c>
      <c r="V58" s="118">
        <f>IFERROR((RANK(IF(IF(F58="U10",1,0)=1,U58," "),Tableau46[U10],0)),0)</f>
        <v>0</v>
      </c>
      <c r="W58" s="119">
        <f t="shared" si="8"/>
        <v>0</v>
      </c>
      <c r="X58" s="120">
        <f>IFERROR((RANK(IF(IF(F58="U12",1,0)=1,W58," "),Tableau46[U12],0)),0)</f>
        <v>8</v>
      </c>
      <c r="Y58" s="119" t="str">
        <f t="shared" si="9"/>
        <v xml:space="preserve"> </v>
      </c>
      <c r="Z58" s="121">
        <f>IFERROR((RANK(IF(IF(F58="U14",1,0)=1,Y58," "),Tableau46[U14],0)),0)</f>
        <v>0</v>
      </c>
      <c r="AA58" s="119" t="str">
        <f t="shared" si="10"/>
        <v xml:space="preserve"> </v>
      </c>
      <c r="AB58" s="122">
        <f>IFERROR((RANK(IF(IF(F58="U16",1,0)=1,AA58," "),Tableau46[U16],0)),0)</f>
        <v>0</v>
      </c>
      <c r="AC58" s="119" t="str">
        <f t="shared" si="11"/>
        <v xml:space="preserve"> </v>
      </c>
      <c r="AD58" s="123">
        <f>IFERROR((RANK(IF(IF(F58="U18",1,0)=1,AC58," "),Tableau46[U18],0)),0)</f>
        <v>0</v>
      </c>
      <c r="AE58" s="111">
        <f>Tableau46[[#This Row],[Points   1]]</f>
        <v>0</v>
      </c>
      <c r="AF58" s="112">
        <f>Tableau46[[#This Row],[Points    2]]</f>
        <v>0</v>
      </c>
      <c r="AG58" s="113">
        <f>Tableau46[[#This Row],[Points    3]]</f>
        <v>0</v>
      </c>
      <c r="AH58" s="114">
        <f>Tableau46[[#This Row],[Points4]]</f>
        <v>0</v>
      </c>
    </row>
    <row r="59" spans="1:34">
      <c r="A59" s="4">
        <v>57</v>
      </c>
      <c r="B59" s="14" t="str">
        <f>'Liste joueur'!B3</f>
        <v>ANGELO Hugo</v>
      </c>
      <c r="C59" s="109" t="str">
        <f>IFERROR(VLOOKUP(Tableau46[[#This Row],[Nom Prénom]],Tableau[[Nom Prénom]:[Age]],3,FALSE)," ")</f>
        <v>Angers</v>
      </c>
      <c r="D59" s="109">
        <f>IFERROR(VLOOKUP(B59,Tableau[[Nom Prénom]:[Age]],4,FALSE)," ")</f>
        <v>518636353</v>
      </c>
      <c r="E59" s="109" t="str">
        <f>IFERROR(VLOOKUP(B59,Tableau[[Nom Prénom]:[Age]],2,FALSE)," ")</f>
        <v>G</v>
      </c>
      <c r="F59" s="32" t="str">
        <f>IFERROR(VLOOKUP(B59,Tableau[[Nom Prénom]:[Age]],5,FALSE)," ")</f>
        <v>U14</v>
      </c>
      <c r="G59" s="110" t="str">
        <f>IFERROR(VLOOKUP(Tableau46[[#This Row],[Nom Prénom]],#REF!,7,FALSE)," ")</f>
        <v xml:space="preserve"> </v>
      </c>
      <c r="H59" s="110" t="str">
        <f>IFERROR(VLOOKUP(B59,#REF!,3,FALSE)," ")</f>
        <v xml:space="preserve"> </v>
      </c>
      <c r="I59" s="111">
        <f>IFERROR(VLOOKUP(Tableau46[[#This Row],[Nom Prénom]],#REF!,6,FALSE),0)</f>
        <v>0</v>
      </c>
      <c r="J59" s="112" t="str">
        <f>IFERROR(VLOOKUP(B59,#REF!,7,FALSE)," ")</f>
        <v xml:space="preserve"> </v>
      </c>
      <c r="K59" s="112" t="str">
        <f>IFERROR(VLOOKUP(B59,#REF!,3,FALSE)," ")</f>
        <v xml:space="preserve"> </v>
      </c>
      <c r="L59" s="112">
        <f>IFERROR(VLOOKUP(B59,#REF!,6,FALSE),0)</f>
        <v>0</v>
      </c>
      <c r="M59" s="113" t="str">
        <f>IFERROR(VLOOKUP(B59,Tableau3[[#All],[Nom Prénom]:[Catégorie]],8,FALSE)," ")</f>
        <v xml:space="preserve"> </v>
      </c>
      <c r="N59" s="113" t="str">
        <f>IFERROR(VLOOKUP(B59,Tableau3[[#All],[Nom Prénom]:[Catégorie]],4,FALSE)," ")</f>
        <v xml:space="preserve"> </v>
      </c>
      <c r="O59" s="113">
        <f>IFERROR(VLOOKUP(B59,Tableau3[[#All],[Nom Prénom]:[Catégorie]],7,FALSE),0)</f>
        <v>0</v>
      </c>
      <c r="P59" s="114" t="str">
        <f>IFERROR(VLOOKUP(B59,#REF!,8,FALSE)," ")</f>
        <v xml:space="preserve"> </v>
      </c>
      <c r="Q59" s="114" t="str">
        <f>IFERROR(VLOOKUP(B59,#REF!,4,FALSE)," ")</f>
        <v xml:space="preserve"> </v>
      </c>
      <c r="R59" s="114">
        <f>IFERROR(VLOOKUP(B59,#REF!,7,FALSE),0)</f>
        <v>0</v>
      </c>
      <c r="S59" s="115">
        <f t="shared" si="6"/>
        <v>0</v>
      </c>
      <c r="T59" s="116">
        <f>RANK(S59,Tableau46[TOTAL])</f>
        <v>43</v>
      </c>
      <c r="U59" s="117" t="str">
        <f t="shared" si="7"/>
        <v xml:space="preserve"> </v>
      </c>
      <c r="V59" s="118">
        <f>IFERROR((RANK(IF(IF(F59="U10",1,0)=1,U59," "),Tableau46[U10],0)),0)</f>
        <v>0</v>
      </c>
      <c r="W59" s="119" t="str">
        <f t="shared" si="8"/>
        <v xml:space="preserve"> </v>
      </c>
      <c r="X59" s="120">
        <f>IFERROR((RANK(IF(IF(F59="U12",1,0)=1,W59," "),Tableau46[U12],0)),0)</f>
        <v>0</v>
      </c>
      <c r="Y59" s="119">
        <f t="shared" si="9"/>
        <v>0</v>
      </c>
      <c r="Z59" s="121">
        <f>IFERROR((RANK(IF(IF(F59="U14",1,0)=1,Y59," "),Tableau46[U14],0)),0)</f>
        <v>13</v>
      </c>
      <c r="AA59" s="119" t="str">
        <f t="shared" si="10"/>
        <v xml:space="preserve"> </v>
      </c>
      <c r="AB59" s="122">
        <f>IFERROR((RANK(IF(IF(F59="U16",1,0)=1,AA59," "),Tableau46[U16],0)),0)</f>
        <v>0</v>
      </c>
      <c r="AC59" s="119" t="str">
        <f t="shared" si="11"/>
        <v xml:space="preserve"> </v>
      </c>
      <c r="AD59" s="123">
        <f>IFERROR((RANK(IF(IF(F59="U18",1,0)=1,AC59," "),Tableau46[U18],0)),0)</f>
        <v>0</v>
      </c>
      <c r="AE59" s="111">
        <f>Tableau46[[#This Row],[Points   1]]</f>
        <v>0</v>
      </c>
      <c r="AF59" s="112">
        <f>Tableau46[[#This Row],[Points    2]]</f>
        <v>0</v>
      </c>
      <c r="AG59" s="113">
        <f>Tableau46[[#This Row],[Points    3]]</f>
        <v>0</v>
      </c>
      <c r="AH59" s="114">
        <f>Tableau46[[#This Row],[Points4]]</f>
        <v>0</v>
      </c>
    </row>
    <row r="60" spans="1:34">
      <c r="A60" s="4">
        <v>58</v>
      </c>
      <c r="B60" s="14" t="str">
        <f>'Liste joueur'!B5</f>
        <v>AUBINEAU Antoine</v>
      </c>
      <c r="C60" s="109" t="str">
        <f>IFERROR(VLOOKUP(Tableau46[[#This Row],[Nom Prénom]],Tableau[[Nom Prénom]:[Age]],3,FALSE)," ")</f>
        <v>St Sylvain</v>
      </c>
      <c r="D60" s="109">
        <f>IFERROR(VLOOKUP(B60,Tableau[[Nom Prénom]:[Age]],4,FALSE)," ")</f>
        <v>41288326</v>
      </c>
      <c r="E60" s="109" t="str">
        <f>IFERROR(VLOOKUP(B60,Tableau[[Nom Prénom]:[Age]],2,FALSE)," ")</f>
        <v>G</v>
      </c>
      <c r="F60" s="32" t="str">
        <f>IFERROR(VLOOKUP(B60,Tableau[[Nom Prénom]:[Age]],5,FALSE)," ")</f>
        <v>U12</v>
      </c>
      <c r="G60" s="110" t="str">
        <f>IFERROR(VLOOKUP(Tableau46[[#This Row],[Nom Prénom]],#REF!,7,FALSE)," ")</f>
        <v xml:space="preserve"> </v>
      </c>
      <c r="H60" s="110" t="str">
        <f>IFERROR(VLOOKUP(B60,#REF!,3,FALSE)," ")</f>
        <v xml:space="preserve"> </v>
      </c>
      <c r="I60" s="111">
        <f>IFERROR(VLOOKUP(Tableau46[[#This Row],[Nom Prénom]],#REF!,6,FALSE),0)</f>
        <v>0</v>
      </c>
      <c r="J60" s="112" t="str">
        <f>IFERROR(VLOOKUP(B60,#REF!,7,FALSE)," ")</f>
        <v xml:space="preserve"> </v>
      </c>
      <c r="K60" s="112" t="str">
        <f>IFERROR(VLOOKUP(B60,#REF!,3,FALSE)," ")</f>
        <v xml:space="preserve"> </v>
      </c>
      <c r="L60" s="112">
        <f>IFERROR(VLOOKUP(B60,#REF!,6,FALSE),0)</f>
        <v>0</v>
      </c>
      <c r="M60" s="113" t="str">
        <f>IFERROR(VLOOKUP(B60,Tableau3[[#All],[Nom Prénom]:[Catégorie]],8,FALSE)," ")</f>
        <v xml:space="preserve"> </v>
      </c>
      <c r="N60" s="113" t="str">
        <f>IFERROR(VLOOKUP(B60,Tableau3[[#All],[Nom Prénom]:[Catégorie]],4,FALSE)," ")</f>
        <v xml:space="preserve"> </v>
      </c>
      <c r="O60" s="113">
        <f>IFERROR(VLOOKUP(B60,Tableau3[[#All],[Nom Prénom]:[Catégorie]],7,FALSE),0)</f>
        <v>0</v>
      </c>
      <c r="P60" s="114" t="str">
        <f>IFERROR(VLOOKUP(B60,#REF!,8,FALSE)," ")</f>
        <v xml:space="preserve"> </v>
      </c>
      <c r="Q60" s="114" t="str">
        <f>IFERROR(VLOOKUP(B60,#REF!,4,FALSE)," ")</f>
        <v xml:space="preserve"> </v>
      </c>
      <c r="R60" s="114">
        <f>IFERROR(VLOOKUP(B60,#REF!,7,FALSE),0)</f>
        <v>0</v>
      </c>
      <c r="S60" s="115">
        <f t="shared" si="6"/>
        <v>0</v>
      </c>
      <c r="T60" s="116">
        <f>RANK(S60,Tableau46[TOTAL])</f>
        <v>43</v>
      </c>
      <c r="U60" s="117" t="str">
        <f t="shared" si="7"/>
        <v xml:space="preserve"> </v>
      </c>
      <c r="V60" s="118">
        <f>IFERROR((RANK(IF(IF(F60="U10",1,0)=1,U60," "),Tableau46[U10],0)),0)</f>
        <v>0</v>
      </c>
      <c r="W60" s="119">
        <f t="shared" si="8"/>
        <v>0</v>
      </c>
      <c r="X60" s="120">
        <f>IFERROR((RANK(IF(IF(F60="U12",1,0)=1,W60," "),Tableau46[U12],0)),0)</f>
        <v>8</v>
      </c>
      <c r="Y60" s="119" t="str">
        <f t="shared" si="9"/>
        <v xml:space="preserve"> </v>
      </c>
      <c r="Z60" s="121">
        <f>IFERROR((RANK(IF(IF(F60="U14",1,0)=1,Y60," "),Tableau46[U14],0)),0)</f>
        <v>0</v>
      </c>
      <c r="AA60" s="119" t="str">
        <f t="shared" si="10"/>
        <v xml:space="preserve"> </v>
      </c>
      <c r="AB60" s="122">
        <f>IFERROR((RANK(IF(IF(F60="U16",1,0)=1,AA60," "),Tableau46[U16],0)),0)</f>
        <v>0</v>
      </c>
      <c r="AC60" s="119" t="str">
        <f t="shared" si="11"/>
        <v xml:space="preserve"> </v>
      </c>
      <c r="AD60" s="123">
        <f>IFERROR((RANK(IF(IF(F60="U18",1,0)=1,AC60," "),Tableau46[U18],0)),0)</f>
        <v>0</v>
      </c>
      <c r="AE60" s="111">
        <f>Tableau46[[#This Row],[Points   1]]</f>
        <v>0</v>
      </c>
      <c r="AF60" s="112">
        <f>Tableau46[[#This Row],[Points    2]]</f>
        <v>0</v>
      </c>
      <c r="AG60" s="113">
        <f>Tableau46[[#This Row],[Points    3]]</f>
        <v>0</v>
      </c>
      <c r="AH60" s="114">
        <f>Tableau46[[#This Row],[Points4]]</f>
        <v>0</v>
      </c>
    </row>
    <row r="61" spans="1:34">
      <c r="A61" s="4">
        <v>59</v>
      </c>
      <c r="B61" s="14" t="str">
        <f>'Liste joueur'!B22</f>
        <v>BISIAU Capucine</v>
      </c>
      <c r="C61" s="109" t="str">
        <f>IFERROR(VLOOKUP(Tableau46[[#This Row],[Nom Prénom]],Tableau[[Nom Prénom]:[Age]],3,FALSE)," ")</f>
        <v>St Sylvain</v>
      </c>
      <c r="D61" s="109">
        <f>IFERROR(VLOOKUP(B61,Tableau[[Nom Prénom]:[Age]],4,FALSE)," ")</f>
        <v>46975332</v>
      </c>
      <c r="E61" s="109" t="str">
        <f>IFERROR(VLOOKUP(B61,Tableau[[Nom Prénom]:[Age]],2,FALSE)," ")</f>
        <v>F</v>
      </c>
      <c r="F61" s="32" t="str">
        <f>IFERROR(VLOOKUP(B61,Tableau[[Nom Prénom]:[Age]],5,FALSE)," ")</f>
        <v>U14</v>
      </c>
      <c r="G61" s="110" t="str">
        <f>IFERROR(VLOOKUP(Tableau46[[#This Row],[Nom Prénom]],#REF!,7,FALSE)," ")</f>
        <v xml:space="preserve"> </v>
      </c>
      <c r="H61" s="110" t="str">
        <f>IFERROR(VLOOKUP(B61,#REF!,3,FALSE)," ")</f>
        <v xml:space="preserve"> </v>
      </c>
      <c r="I61" s="111">
        <f>IFERROR(VLOOKUP(Tableau46[[#This Row],[Nom Prénom]],#REF!,6,FALSE),0)</f>
        <v>0</v>
      </c>
      <c r="J61" s="112" t="str">
        <f>IFERROR(VLOOKUP(B61,#REF!,7,FALSE)," ")</f>
        <v xml:space="preserve"> </v>
      </c>
      <c r="K61" s="112" t="str">
        <f>IFERROR(VLOOKUP(B61,#REF!,3,FALSE)," ")</f>
        <v xml:space="preserve"> </v>
      </c>
      <c r="L61" s="112">
        <f>IFERROR(VLOOKUP(B61,#REF!,6,FALSE),0)</f>
        <v>0</v>
      </c>
      <c r="M61" s="113" t="str">
        <f>IFERROR(VLOOKUP(B61,Tableau3[[#All],[Nom Prénom]:[Catégorie]],8,FALSE)," ")</f>
        <v xml:space="preserve"> </v>
      </c>
      <c r="N61" s="113" t="str">
        <f>IFERROR(VLOOKUP(B61,Tableau3[[#All],[Nom Prénom]:[Catégorie]],4,FALSE)," ")</f>
        <v xml:space="preserve"> </v>
      </c>
      <c r="O61" s="113">
        <f>IFERROR(VLOOKUP(B61,Tableau3[[#All],[Nom Prénom]:[Catégorie]],7,FALSE),0)</f>
        <v>0</v>
      </c>
      <c r="P61" s="114" t="str">
        <f>IFERROR(VLOOKUP(B61,#REF!,8,FALSE)," ")</f>
        <v xml:space="preserve"> </v>
      </c>
      <c r="Q61" s="114" t="str">
        <f>IFERROR(VLOOKUP(B61,#REF!,4,FALSE)," ")</f>
        <v xml:space="preserve"> </v>
      </c>
      <c r="R61" s="114">
        <f>IFERROR(VLOOKUP(B61,#REF!,7,FALSE),0)</f>
        <v>0</v>
      </c>
      <c r="S61" s="115">
        <f t="shared" si="6"/>
        <v>0</v>
      </c>
      <c r="T61" s="116">
        <f>RANK(S61,Tableau46[TOTAL])</f>
        <v>43</v>
      </c>
      <c r="U61" s="117" t="str">
        <f t="shared" si="7"/>
        <v xml:space="preserve"> </v>
      </c>
      <c r="V61" s="118">
        <f>IFERROR((RANK(IF(IF(F61="U10",1,0)=1,U61," "),Tableau46[U10],0)),0)</f>
        <v>0</v>
      </c>
      <c r="W61" s="119" t="str">
        <f t="shared" si="8"/>
        <v xml:space="preserve"> </v>
      </c>
      <c r="X61" s="120">
        <f>IFERROR((RANK(IF(IF(F61="U12",1,0)=1,W61," "),Tableau46[U12],0)),0)</f>
        <v>0</v>
      </c>
      <c r="Y61" s="119">
        <f t="shared" si="9"/>
        <v>0</v>
      </c>
      <c r="Z61" s="121">
        <f>IFERROR((RANK(IF(IF(F61="U14",1,0)=1,Y61," "),Tableau46[U14],0)),0)</f>
        <v>13</v>
      </c>
      <c r="AA61" s="119" t="str">
        <f t="shared" si="10"/>
        <v xml:space="preserve"> </v>
      </c>
      <c r="AB61" s="122">
        <f>IFERROR((RANK(IF(IF(F61="U16",1,0)=1,AA61," "),Tableau46[U16],0)),0)</f>
        <v>0</v>
      </c>
      <c r="AC61" s="119" t="str">
        <f t="shared" si="11"/>
        <v xml:space="preserve"> </v>
      </c>
      <c r="AD61" s="123">
        <f>IFERROR((RANK(IF(IF(F61="U18",1,0)=1,AC61," "),Tableau46[U18],0)),0)</f>
        <v>0</v>
      </c>
      <c r="AE61" s="111">
        <f>Tableau46[[#This Row],[Points   1]]</f>
        <v>0</v>
      </c>
      <c r="AF61" s="112">
        <f>Tableau46[[#This Row],[Points    2]]</f>
        <v>0</v>
      </c>
      <c r="AG61" s="113">
        <f>Tableau46[[#This Row],[Points    3]]</f>
        <v>0</v>
      </c>
      <c r="AH61" s="114">
        <f>Tableau46[[#This Row],[Points4]]</f>
        <v>0</v>
      </c>
    </row>
    <row r="62" spans="1:34">
      <c r="A62" s="4">
        <v>60</v>
      </c>
      <c r="B62" s="14" t="str">
        <f>'Liste joueur'!B48</f>
        <v>CONTANT Silvère</v>
      </c>
      <c r="C62" s="109" t="str">
        <f>IFERROR(VLOOKUP(Tableau46[[#This Row],[Nom Prénom]],Tableau[[Nom Prénom]:[Age]],3,FALSE)," ")</f>
        <v>Angers</v>
      </c>
      <c r="D62" s="109">
        <f>IFERROR(VLOOKUP(B62,Tableau[[Nom Prénom]:[Age]],4,FALSE)," ")</f>
        <v>529636306</v>
      </c>
      <c r="E62" s="109" t="str">
        <f>IFERROR(VLOOKUP(B62,Tableau[[Nom Prénom]:[Age]],2,FALSE)," ")</f>
        <v>G</v>
      </c>
      <c r="F62" s="32" t="str">
        <f>IFERROR(VLOOKUP(B62,Tableau[[Nom Prénom]:[Age]],5,FALSE)," ")</f>
        <v>U14</v>
      </c>
      <c r="G62" s="110" t="str">
        <f>IFERROR(VLOOKUP(Tableau46[[#This Row],[Nom Prénom]],#REF!,7,FALSE)," ")</f>
        <v xml:space="preserve"> </v>
      </c>
      <c r="H62" s="110" t="str">
        <f>IFERROR(VLOOKUP(B62,#REF!,3,FALSE)," ")</f>
        <v xml:space="preserve"> </v>
      </c>
      <c r="I62" s="111">
        <f>IFERROR(VLOOKUP(Tableau46[[#This Row],[Nom Prénom]],#REF!,6,FALSE),0)</f>
        <v>0</v>
      </c>
      <c r="J62" s="112" t="str">
        <f>IFERROR(VLOOKUP(B62,#REF!,7,FALSE)," ")</f>
        <v xml:space="preserve"> </v>
      </c>
      <c r="K62" s="112" t="str">
        <f>IFERROR(VLOOKUP(B62,#REF!,3,FALSE)," ")</f>
        <v xml:space="preserve"> </v>
      </c>
      <c r="L62" s="112">
        <f>IFERROR(VLOOKUP(B62,#REF!,6,FALSE),0)</f>
        <v>0</v>
      </c>
      <c r="M62" s="113" t="str">
        <f>IFERROR(VLOOKUP(B62,Tableau3[[#All],[Nom Prénom]:[Catégorie]],8,FALSE)," ")</f>
        <v xml:space="preserve"> </v>
      </c>
      <c r="N62" s="113" t="str">
        <f>IFERROR(VLOOKUP(B62,Tableau3[[#All],[Nom Prénom]:[Catégorie]],4,FALSE)," ")</f>
        <v xml:space="preserve"> </v>
      </c>
      <c r="O62" s="113">
        <f>IFERROR(VLOOKUP(B62,Tableau3[[#All],[Nom Prénom]:[Catégorie]],7,FALSE),0)</f>
        <v>0</v>
      </c>
      <c r="P62" s="114" t="str">
        <f>IFERROR(VLOOKUP(B62,#REF!,8,FALSE)," ")</f>
        <v xml:space="preserve"> </v>
      </c>
      <c r="Q62" s="114" t="str">
        <f>IFERROR(VLOOKUP(B62,#REF!,4,FALSE)," ")</f>
        <v xml:space="preserve"> </v>
      </c>
      <c r="R62" s="114">
        <f>IFERROR(VLOOKUP(B62,#REF!,7,FALSE),0)</f>
        <v>0</v>
      </c>
      <c r="S62" s="115">
        <f t="shared" si="6"/>
        <v>0</v>
      </c>
      <c r="T62" s="116">
        <f>RANK(S62,Tableau46[TOTAL])</f>
        <v>43</v>
      </c>
      <c r="U62" s="117" t="str">
        <f t="shared" si="7"/>
        <v xml:space="preserve"> </v>
      </c>
      <c r="V62" s="118">
        <f>IFERROR((RANK(IF(IF(F62="U10",1,0)=1,U62," "),Tableau46[U10],0)),0)</f>
        <v>0</v>
      </c>
      <c r="W62" s="119" t="str">
        <f t="shared" si="8"/>
        <v xml:space="preserve"> </v>
      </c>
      <c r="X62" s="120">
        <f>IFERROR((RANK(IF(IF(F62="U12",1,0)=1,W62," "),Tableau46[U12],0)),0)</f>
        <v>0</v>
      </c>
      <c r="Y62" s="119">
        <f t="shared" si="9"/>
        <v>0</v>
      </c>
      <c r="Z62" s="121">
        <f>IFERROR((RANK(IF(IF(F62="U14",1,0)=1,Y62," "),Tableau46[U14],0)),0)</f>
        <v>13</v>
      </c>
      <c r="AA62" s="119" t="str">
        <f t="shared" si="10"/>
        <v xml:space="preserve"> </v>
      </c>
      <c r="AB62" s="122">
        <f>IFERROR((RANK(IF(IF(F62="U16",1,0)=1,AA62," "),Tableau46[U16],0)),0)</f>
        <v>0</v>
      </c>
      <c r="AC62" s="119" t="str">
        <f t="shared" si="11"/>
        <v xml:space="preserve"> </v>
      </c>
      <c r="AD62" s="123">
        <f>IFERROR((RANK(IF(IF(F62="U18",1,0)=1,AC62," "),Tableau46[U18],0)),0)</f>
        <v>0</v>
      </c>
      <c r="AE62" s="111">
        <f>Tableau46[[#This Row],[Points   1]]</f>
        <v>0</v>
      </c>
      <c r="AF62" s="112">
        <f>Tableau46[[#This Row],[Points    2]]</f>
        <v>0</v>
      </c>
      <c r="AG62" s="113">
        <f>Tableau46[[#This Row],[Points    3]]</f>
        <v>0</v>
      </c>
      <c r="AH62" s="114">
        <f>Tableau46[[#This Row],[Points4]]</f>
        <v>0</v>
      </c>
    </row>
    <row r="63" spans="1:34">
      <c r="A63" s="4">
        <v>61</v>
      </c>
      <c r="B63" s="14" t="str">
        <f>'Liste joueur'!B59</f>
        <v>DELAGE Gabin</v>
      </c>
      <c r="C63" s="109" t="str">
        <f>IFERROR(VLOOKUP(Tableau46[[#This Row],[Nom Prénom]],Tableau[[Nom Prénom]:[Age]],3,FALSE)," ")</f>
        <v>Cholet</v>
      </c>
      <c r="D63" s="109">
        <f>IFERROR(VLOOKUP(B63,Tableau[[Nom Prénom]:[Age]],4,FALSE)," ")</f>
        <v>3549351</v>
      </c>
      <c r="E63" s="109" t="str">
        <f>IFERROR(VLOOKUP(B63,Tableau[[Nom Prénom]:[Age]],2,FALSE)," ")</f>
        <v>G</v>
      </c>
      <c r="F63" s="32" t="str">
        <f>IFERROR(VLOOKUP(B63,Tableau[[Nom Prénom]:[Age]],5,FALSE)," ")</f>
        <v>U12</v>
      </c>
      <c r="G63" s="110" t="str">
        <f>IFERROR(VLOOKUP(Tableau46[[#This Row],[Nom Prénom]],#REF!,7,FALSE)," ")</f>
        <v xml:space="preserve"> </v>
      </c>
      <c r="H63" s="110" t="str">
        <f>IFERROR(VLOOKUP(B63,#REF!,3,FALSE)," ")</f>
        <v xml:space="preserve"> </v>
      </c>
      <c r="I63" s="111">
        <f>IFERROR(VLOOKUP(Tableau46[[#This Row],[Nom Prénom]],#REF!,6,FALSE),0)</f>
        <v>0</v>
      </c>
      <c r="J63" s="112" t="str">
        <f>IFERROR(VLOOKUP(B63,#REF!,7,FALSE)," ")</f>
        <v xml:space="preserve"> </v>
      </c>
      <c r="K63" s="112" t="str">
        <f>IFERROR(VLOOKUP(B63,#REF!,3,FALSE)," ")</f>
        <v xml:space="preserve"> </v>
      </c>
      <c r="L63" s="112">
        <f>IFERROR(VLOOKUP(B63,#REF!,6,FALSE),0)</f>
        <v>0</v>
      </c>
      <c r="M63" s="113" t="str">
        <f>IFERROR(VLOOKUP(B63,Tableau3[[#All],[Nom Prénom]:[Catégorie]],8,FALSE)," ")</f>
        <v xml:space="preserve"> </v>
      </c>
      <c r="N63" s="113" t="str">
        <f>IFERROR(VLOOKUP(B63,Tableau3[[#All],[Nom Prénom]:[Catégorie]],4,FALSE)," ")</f>
        <v xml:space="preserve"> </v>
      </c>
      <c r="O63" s="113">
        <f>IFERROR(VLOOKUP(B63,Tableau3[[#All],[Nom Prénom]:[Catégorie]],7,FALSE),0)</f>
        <v>0</v>
      </c>
      <c r="P63" s="114" t="str">
        <f>IFERROR(VLOOKUP(B63,#REF!,8,FALSE)," ")</f>
        <v xml:space="preserve"> </v>
      </c>
      <c r="Q63" s="114" t="str">
        <f>IFERROR(VLOOKUP(B63,#REF!,4,FALSE)," ")</f>
        <v xml:space="preserve"> </v>
      </c>
      <c r="R63" s="114">
        <f>IFERROR(VLOOKUP(B63,#REF!,7,FALSE),0)</f>
        <v>0</v>
      </c>
      <c r="S63" s="115">
        <f t="shared" si="6"/>
        <v>0</v>
      </c>
      <c r="T63" s="116">
        <f>RANK(S63,Tableau46[TOTAL])</f>
        <v>43</v>
      </c>
      <c r="U63" s="117" t="str">
        <f t="shared" si="7"/>
        <v xml:space="preserve"> </v>
      </c>
      <c r="V63" s="118">
        <f>IFERROR((RANK(IF(IF(F63="U10",1,0)=1,U63," "),Tableau46[U10],0)),0)</f>
        <v>0</v>
      </c>
      <c r="W63" s="119">
        <f t="shared" si="8"/>
        <v>0</v>
      </c>
      <c r="X63" s="120">
        <f>IFERROR((RANK(IF(IF(F63="U12",1,0)=1,W63," "),Tableau46[U12],0)),0)</f>
        <v>8</v>
      </c>
      <c r="Y63" s="119" t="str">
        <f t="shared" si="9"/>
        <v xml:space="preserve"> </v>
      </c>
      <c r="Z63" s="121">
        <f>IFERROR((RANK(IF(IF(F63="U14",1,0)=1,Y63," "),Tableau46[U14],0)),0)</f>
        <v>0</v>
      </c>
      <c r="AA63" s="119" t="str">
        <f t="shared" si="10"/>
        <v xml:space="preserve"> </v>
      </c>
      <c r="AB63" s="122">
        <f>IFERROR((RANK(IF(IF(F63="U16",1,0)=1,AA63," "),Tableau46[U16],0)),0)</f>
        <v>0</v>
      </c>
      <c r="AC63" s="119" t="str">
        <f t="shared" si="11"/>
        <v xml:space="preserve"> </v>
      </c>
      <c r="AD63" s="123">
        <f>IFERROR((RANK(IF(IF(F63="U18",1,0)=1,AC63," "),Tableau46[U18],0)),0)</f>
        <v>0</v>
      </c>
      <c r="AE63" s="111">
        <f>Tableau46[[#This Row],[Points   1]]</f>
        <v>0</v>
      </c>
      <c r="AF63" s="112">
        <f>Tableau46[[#This Row],[Points    2]]</f>
        <v>0</v>
      </c>
      <c r="AG63" s="113">
        <f>Tableau46[[#This Row],[Points    3]]</f>
        <v>0</v>
      </c>
      <c r="AH63" s="114">
        <f>Tableau46[[#This Row],[Points4]]</f>
        <v>0</v>
      </c>
    </row>
    <row r="64" spans="1:34">
      <c r="A64" s="4">
        <v>62</v>
      </c>
      <c r="B64" s="14" t="str">
        <f>'Liste joueur'!B26</f>
        <v>BOISSIER Martin</v>
      </c>
      <c r="C64" s="109" t="str">
        <f>IFERROR(VLOOKUP(Tableau46[[#This Row],[Nom Prénom]],Tableau[[Nom Prénom]:[Age]],3,FALSE)," ")</f>
        <v>Angers La Perrière</v>
      </c>
      <c r="D64" s="109">
        <f>IFERROR(VLOOKUP(B64,Tableau[[Nom Prénom]:[Age]],4,FALSE)," ")</f>
        <v>528087349</v>
      </c>
      <c r="E64" s="109" t="str">
        <f>IFERROR(VLOOKUP(B64,Tableau[[Nom Prénom]:[Age]],2,FALSE)," ")</f>
        <v>G</v>
      </c>
      <c r="F64" s="32" t="str">
        <f>IFERROR(VLOOKUP(B64,Tableau[[Nom Prénom]:[Age]],5,FALSE)," ")</f>
        <v>U10</v>
      </c>
      <c r="G64" s="110" t="str">
        <f>IFERROR(VLOOKUP(Tableau46[[#This Row],[Nom Prénom]],#REF!,7,FALSE)," ")</f>
        <v xml:space="preserve"> </v>
      </c>
      <c r="H64" s="110" t="str">
        <f>IFERROR(VLOOKUP(B64,#REF!,3,FALSE)," ")</f>
        <v xml:space="preserve"> </v>
      </c>
      <c r="I64" s="111">
        <f>IFERROR(VLOOKUP(Tableau46[[#This Row],[Nom Prénom]],#REF!,6,FALSE),0)</f>
        <v>0</v>
      </c>
      <c r="J64" s="112" t="str">
        <f>IFERROR(VLOOKUP(B64,#REF!,7,FALSE)," ")</f>
        <v xml:space="preserve"> </v>
      </c>
      <c r="K64" s="112" t="str">
        <f>IFERROR(VLOOKUP(B64,#REF!,3,FALSE)," ")</f>
        <v xml:space="preserve"> </v>
      </c>
      <c r="L64" s="112">
        <f>IFERROR(VLOOKUP(B64,#REF!,6,FALSE),0)</f>
        <v>0</v>
      </c>
      <c r="M64" s="113" t="str">
        <f>IFERROR(VLOOKUP(B64,Tableau3[[#All],[Nom Prénom]:[Catégorie]],8,FALSE)," ")</f>
        <v xml:space="preserve"> </v>
      </c>
      <c r="N64" s="113" t="str">
        <f>IFERROR(VLOOKUP(B64,Tableau3[[#All],[Nom Prénom]:[Catégorie]],4,FALSE)," ")</f>
        <v xml:space="preserve"> </v>
      </c>
      <c r="O64" s="113">
        <f>IFERROR(VLOOKUP(B64,Tableau3[[#All],[Nom Prénom]:[Catégorie]],7,FALSE),0)</f>
        <v>0</v>
      </c>
      <c r="P64" s="114" t="str">
        <f>IFERROR(VLOOKUP(B64,#REF!,8,FALSE)," ")</f>
        <v xml:space="preserve"> </v>
      </c>
      <c r="Q64" s="114" t="str">
        <f>IFERROR(VLOOKUP(B64,#REF!,4,FALSE)," ")</f>
        <v xml:space="preserve"> </v>
      </c>
      <c r="R64" s="114">
        <f>IFERROR(VLOOKUP(B64,#REF!,7,FALSE),0)</f>
        <v>0</v>
      </c>
      <c r="S64" s="115">
        <f t="shared" si="6"/>
        <v>0</v>
      </c>
      <c r="T64" s="116">
        <f>RANK(S64,Tableau46[TOTAL])</f>
        <v>43</v>
      </c>
      <c r="U64" s="117">
        <f t="shared" si="7"/>
        <v>0</v>
      </c>
      <c r="V64" s="118">
        <f>IFERROR((RANK(IF(IF(F64="U10",1,0)=1,U64," "),Tableau46[U10],0)),0)</f>
        <v>20</v>
      </c>
      <c r="W64" s="119" t="str">
        <f t="shared" si="8"/>
        <v xml:space="preserve"> </v>
      </c>
      <c r="X64" s="120">
        <f>IFERROR((RANK(IF(IF(F64="U12",1,0)=1,W64," "),Tableau46[U12],0)),0)</f>
        <v>0</v>
      </c>
      <c r="Y64" s="119" t="str">
        <f t="shared" si="9"/>
        <v xml:space="preserve"> </v>
      </c>
      <c r="Z64" s="121">
        <f>IFERROR((RANK(IF(IF(F64="U14",1,0)=1,Y64," "),Tableau46[U14],0)),0)</f>
        <v>0</v>
      </c>
      <c r="AA64" s="119" t="str">
        <f t="shared" si="10"/>
        <v xml:space="preserve"> </v>
      </c>
      <c r="AB64" s="122">
        <f>IFERROR((RANK(IF(IF(F64="U16",1,0)=1,AA64," "),Tableau46[U16],0)),0)</f>
        <v>0</v>
      </c>
      <c r="AC64" s="119" t="str">
        <f t="shared" si="11"/>
        <v xml:space="preserve"> </v>
      </c>
      <c r="AD64" s="123">
        <f>IFERROR((RANK(IF(IF(F64="U18",1,0)=1,AC64," "),Tableau46[U18],0)),0)</f>
        <v>0</v>
      </c>
      <c r="AE64" s="111">
        <f>Tableau46[[#This Row],[Points   1]]</f>
        <v>0</v>
      </c>
      <c r="AF64" s="112">
        <f>Tableau46[[#This Row],[Points    2]]</f>
        <v>0</v>
      </c>
      <c r="AG64" s="113">
        <f>Tableau46[[#This Row],[Points    3]]</f>
        <v>0</v>
      </c>
      <c r="AH64" s="114">
        <f>Tableau46[[#This Row],[Points4]]</f>
        <v>0</v>
      </c>
    </row>
    <row r="65" spans="1:34">
      <c r="A65" s="4">
        <v>63</v>
      </c>
      <c r="B65" s="14" t="str">
        <f>'Liste joueur'!B66</f>
        <v>DEROCHE Honorine</v>
      </c>
      <c r="C65" s="109" t="str">
        <f>IFERROR(VLOOKUP(Tableau46[[#This Row],[Nom Prénom]],Tableau[[Nom Prénom]:[Age]],3,FALSE)," ")</f>
        <v>St Sylvain</v>
      </c>
      <c r="D65" s="109">
        <f>IFERROR(VLOOKUP(B65,Tableau[[Nom Prénom]:[Age]],4,FALSE)," ")</f>
        <v>534952320</v>
      </c>
      <c r="E65" s="109" t="str">
        <f>IFERROR(VLOOKUP(B65,Tableau[[Nom Prénom]:[Age]],2,FALSE)," ")</f>
        <v>F</v>
      </c>
      <c r="F65" s="32" t="str">
        <f>IFERROR(VLOOKUP(B65,Tableau[[Nom Prénom]:[Age]],5,FALSE)," ")</f>
        <v>U10</v>
      </c>
      <c r="G65" s="110" t="str">
        <f>IFERROR(VLOOKUP(Tableau46[[#This Row],[Nom Prénom]],#REF!,7,FALSE)," ")</f>
        <v xml:space="preserve"> </v>
      </c>
      <c r="H65" s="110" t="str">
        <f>IFERROR(VLOOKUP(B65,#REF!,3,FALSE)," ")</f>
        <v xml:space="preserve"> </v>
      </c>
      <c r="I65" s="111">
        <f>IFERROR(VLOOKUP(Tableau46[[#This Row],[Nom Prénom]],#REF!,6,FALSE),0)</f>
        <v>0</v>
      </c>
      <c r="J65" s="112" t="str">
        <f>IFERROR(VLOOKUP(B65,#REF!,7,FALSE)," ")</f>
        <v xml:space="preserve"> </v>
      </c>
      <c r="K65" s="112" t="str">
        <f>IFERROR(VLOOKUP(B65,#REF!,3,FALSE)," ")</f>
        <v xml:space="preserve"> </v>
      </c>
      <c r="L65" s="112">
        <f>IFERROR(VLOOKUP(B65,#REF!,6,FALSE),0)</f>
        <v>0</v>
      </c>
      <c r="M65" s="113" t="str">
        <f>IFERROR(VLOOKUP(B65,Tableau3[[#All],[Nom Prénom]:[Catégorie]],8,FALSE)," ")</f>
        <v xml:space="preserve"> </v>
      </c>
      <c r="N65" s="113" t="str">
        <f>IFERROR(VLOOKUP(B65,Tableau3[[#All],[Nom Prénom]:[Catégorie]],4,FALSE)," ")</f>
        <v xml:space="preserve"> </v>
      </c>
      <c r="O65" s="113">
        <f>IFERROR(VLOOKUP(B65,Tableau3[[#All],[Nom Prénom]:[Catégorie]],7,FALSE),0)</f>
        <v>0</v>
      </c>
      <c r="P65" s="114" t="str">
        <f>IFERROR(VLOOKUP(B65,#REF!,8,FALSE)," ")</f>
        <v xml:space="preserve"> </v>
      </c>
      <c r="Q65" s="114" t="str">
        <f>IFERROR(VLOOKUP(B65,#REF!,4,FALSE)," ")</f>
        <v xml:space="preserve"> </v>
      </c>
      <c r="R65" s="114">
        <f>IFERROR(VLOOKUP(B65,#REF!,7,FALSE),0)</f>
        <v>0</v>
      </c>
      <c r="S65" s="115">
        <f t="shared" si="6"/>
        <v>0</v>
      </c>
      <c r="T65" s="116">
        <f>RANK(S65,Tableau46[TOTAL])</f>
        <v>43</v>
      </c>
      <c r="U65" s="117">
        <f t="shared" si="7"/>
        <v>0</v>
      </c>
      <c r="V65" s="118">
        <f>IFERROR((RANK(IF(IF(F65="U10",1,0)=1,U65," "),Tableau46[U10],0)),0)</f>
        <v>20</v>
      </c>
      <c r="W65" s="119" t="str">
        <f t="shared" si="8"/>
        <v xml:space="preserve"> </v>
      </c>
      <c r="X65" s="120">
        <f>IFERROR((RANK(IF(IF(F65="U12",1,0)=1,W65," "),Tableau46[U12],0)),0)</f>
        <v>0</v>
      </c>
      <c r="Y65" s="119" t="str">
        <f t="shared" si="9"/>
        <v xml:space="preserve"> </v>
      </c>
      <c r="Z65" s="121">
        <f>IFERROR((RANK(IF(IF(F65="U14",1,0)=1,Y65," "),Tableau46[U14],0)),0)</f>
        <v>0</v>
      </c>
      <c r="AA65" s="119" t="str">
        <f t="shared" si="10"/>
        <v xml:space="preserve"> </v>
      </c>
      <c r="AB65" s="122">
        <f>IFERROR((RANK(IF(IF(F65="U16",1,0)=1,AA65," "),Tableau46[U16],0)),0)</f>
        <v>0</v>
      </c>
      <c r="AC65" s="119" t="str">
        <f t="shared" si="11"/>
        <v xml:space="preserve"> </v>
      </c>
      <c r="AD65" s="123">
        <f>IFERROR((RANK(IF(IF(F65="U18",1,0)=1,AC65," "),Tableau46[U18],0)),0)</f>
        <v>0</v>
      </c>
      <c r="AE65" s="111">
        <f>Tableau46[[#This Row],[Points   1]]</f>
        <v>0</v>
      </c>
      <c r="AF65" s="112">
        <f>Tableau46[[#This Row],[Points    2]]</f>
        <v>0</v>
      </c>
      <c r="AG65" s="113">
        <f>Tableau46[[#This Row],[Points    3]]</f>
        <v>0</v>
      </c>
      <c r="AH65" s="114">
        <f>Tableau46[[#This Row],[Points4]]</f>
        <v>0</v>
      </c>
    </row>
    <row r="66" spans="1:34">
      <c r="A66" s="4">
        <v>64</v>
      </c>
      <c r="B66" s="14" t="str">
        <f>'Liste joueur'!B92</f>
        <v>GALET-GIBERT Quentin</v>
      </c>
      <c r="C66" s="109" t="str">
        <f>IFERROR(VLOOKUP(Tableau46[[#This Row],[Nom Prénom]],Tableau[[Nom Prénom]:[Age]],3,FALSE)," ")</f>
        <v>Saumur</v>
      </c>
      <c r="D66" s="109">
        <f>IFERROR(VLOOKUP(B66,Tableau[[Nom Prénom]:[Age]],4,FALSE)," ")</f>
        <v>531571336</v>
      </c>
      <c r="E66" s="109" t="str">
        <f>IFERROR(VLOOKUP(B66,Tableau[[Nom Prénom]:[Age]],2,FALSE)," ")</f>
        <v>G</v>
      </c>
      <c r="F66" s="32" t="str">
        <f>IFERROR(VLOOKUP(B66,Tableau[[Nom Prénom]:[Age]],5,FALSE)," ")</f>
        <v>U12</v>
      </c>
      <c r="G66" s="110" t="str">
        <f>IFERROR(VLOOKUP(Tableau46[[#This Row],[Nom Prénom]],#REF!,7,FALSE)," ")</f>
        <v xml:space="preserve"> </v>
      </c>
      <c r="H66" s="110" t="str">
        <f>IFERROR(VLOOKUP(B66,#REF!,3,FALSE)," ")</f>
        <v xml:space="preserve"> </v>
      </c>
      <c r="I66" s="111">
        <f>IFERROR(VLOOKUP(Tableau46[[#This Row],[Nom Prénom]],#REF!,6,FALSE),0)</f>
        <v>0</v>
      </c>
      <c r="J66" s="112" t="str">
        <f>IFERROR(VLOOKUP(B66,#REF!,7,FALSE)," ")</f>
        <v xml:space="preserve"> </v>
      </c>
      <c r="K66" s="112" t="str">
        <f>IFERROR(VLOOKUP(B66,#REF!,3,FALSE)," ")</f>
        <v xml:space="preserve"> </v>
      </c>
      <c r="L66" s="112">
        <f>IFERROR(VLOOKUP(B66,#REF!,6,FALSE),0)</f>
        <v>0</v>
      </c>
      <c r="M66" s="113">
        <f>IFERROR(VLOOKUP(B66,Tableau3[[#All],[Nom Prénom]:[Catégorie]],8,FALSE)," ")</f>
        <v>0</v>
      </c>
      <c r="N66" s="113" t="str">
        <f>IFERROR(VLOOKUP(B66,Tableau3[[#All],[Nom Prénom]:[Catégorie]],4,FALSE)," ")</f>
        <v>ORANGE</v>
      </c>
      <c r="O66" s="113">
        <f>IFERROR(VLOOKUP(B66,Tableau3[[#All],[Nom Prénom]:[Catégorie]],7,FALSE),0)</f>
        <v>5</v>
      </c>
      <c r="P66" s="114" t="str">
        <f>IFERROR(VLOOKUP(B66,#REF!,8,FALSE)," ")</f>
        <v xml:space="preserve"> </v>
      </c>
      <c r="Q66" s="114" t="str">
        <f>IFERROR(VLOOKUP(B66,#REF!,4,FALSE)," ")</f>
        <v xml:space="preserve"> </v>
      </c>
      <c r="R66" s="114">
        <f>IFERROR(VLOOKUP(B66,#REF!,7,FALSE),0)</f>
        <v>0</v>
      </c>
      <c r="S66" s="115">
        <f t="shared" si="6"/>
        <v>5</v>
      </c>
      <c r="T66" s="116">
        <f>RANK(S66,Tableau46[TOTAL])</f>
        <v>32</v>
      </c>
      <c r="U66" s="117" t="str">
        <f t="shared" si="7"/>
        <v xml:space="preserve"> </v>
      </c>
      <c r="V66" s="118">
        <f>IFERROR((RANK(IF(IF(F66="U10",1,0)=1,U66," "),Tableau46[U10],0)),0)</f>
        <v>0</v>
      </c>
      <c r="W66" s="119">
        <f t="shared" si="8"/>
        <v>5</v>
      </c>
      <c r="X66" s="120">
        <f>IFERROR((RANK(IF(IF(F66="U12",1,0)=1,W66," "),Tableau46[U12],0)),0)</f>
        <v>6</v>
      </c>
      <c r="Y66" s="119" t="str">
        <f t="shared" si="9"/>
        <v xml:space="preserve"> </v>
      </c>
      <c r="Z66" s="121">
        <f>IFERROR((RANK(IF(IF(F66="U14",1,0)=1,Y66," "),Tableau46[U14],0)),0)</f>
        <v>0</v>
      </c>
      <c r="AA66" s="119" t="str">
        <f t="shared" si="10"/>
        <v xml:space="preserve"> </v>
      </c>
      <c r="AB66" s="122">
        <f>IFERROR((RANK(IF(IF(F66="U16",1,0)=1,AA66," "),Tableau46[U16],0)),0)</f>
        <v>0</v>
      </c>
      <c r="AC66" s="119" t="str">
        <f t="shared" si="11"/>
        <v xml:space="preserve"> </v>
      </c>
      <c r="AD66" s="123">
        <f>IFERROR((RANK(IF(IF(F66="U18",1,0)=1,AC66," "),Tableau46[U18],0)),0)</f>
        <v>0</v>
      </c>
      <c r="AE66" s="111">
        <f>Tableau46[[#This Row],[Points   1]]</f>
        <v>0</v>
      </c>
      <c r="AF66" s="112">
        <f>Tableau46[[#This Row],[Points    2]]</f>
        <v>0</v>
      </c>
      <c r="AG66" s="113">
        <f>Tableau46[[#This Row],[Points    3]]</f>
        <v>5</v>
      </c>
      <c r="AH66" s="114">
        <f>Tableau46[[#This Row],[Points4]]</f>
        <v>0</v>
      </c>
    </row>
    <row r="67" spans="1:34">
      <c r="A67" s="4">
        <v>65</v>
      </c>
      <c r="B67" s="14" t="str">
        <f>'Liste joueur'!B109</f>
        <v>GUEMAS Benjamin</v>
      </c>
      <c r="C67" s="109" t="str">
        <f>IFERROR(VLOOKUP(Tableau46[[#This Row],[Nom Prénom]],Tableau[[Nom Prénom]:[Age]],3,FALSE)," ")</f>
        <v>Angers La Perrière</v>
      </c>
      <c r="D67" s="109">
        <f>IFERROR(VLOOKUP(B67,Tableau[[Nom Prénom]:[Age]],4,FALSE)," ")</f>
        <v>43624304</v>
      </c>
      <c r="E67" s="109" t="str">
        <f>IFERROR(VLOOKUP(B67,Tableau[[Nom Prénom]:[Age]],2,FALSE)," ")</f>
        <v>G</v>
      </c>
      <c r="F67" s="32" t="str">
        <f>IFERROR(VLOOKUP(B67,Tableau[[Nom Prénom]:[Age]],5,FALSE)," ")</f>
        <v>U14</v>
      </c>
      <c r="G67" s="110" t="str">
        <f>IFERROR(VLOOKUP(Tableau46[[#This Row],[Nom Prénom]],#REF!,7,FALSE)," ")</f>
        <v xml:space="preserve"> </v>
      </c>
      <c r="H67" s="110" t="str">
        <f>IFERROR(VLOOKUP(B67,#REF!,3,FALSE)," ")</f>
        <v xml:space="preserve"> </v>
      </c>
      <c r="I67" s="111">
        <f>IFERROR(VLOOKUP(Tableau46[[#This Row],[Nom Prénom]],#REF!,6,FALSE),0)</f>
        <v>0</v>
      </c>
      <c r="J67" s="112" t="str">
        <f>IFERROR(VLOOKUP(B67,#REF!,7,FALSE)," ")</f>
        <v xml:space="preserve"> </v>
      </c>
      <c r="K67" s="112" t="str">
        <f>IFERROR(VLOOKUP(B67,#REF!,3,FALSE)," ")</f>
        <v xml:space="preserve"> </v>
      </c>
      <c r="L67" s="112">
        <f>IFERROR(VLOOKUP(B67,#REF!,6,FALSE),0)</f>
        <v>0</v>
      </c>
      <c r="M67" s="113" t="str">
        <f>IFERROR(VLOOKUP(B67,Tableau3[[#All],[Nom Prénom]:[Catégorie]],8,FALSE)," ")</f>
        <v xml:space="preserve"> </v>
      </c>
      <c r="N67" s="113" t="str">
        <f>IFERROR(VLOOKUP(B67,Tableau3[[#All],[Nom Prénom]:[Catégorie]],4,FALSE)," ")</f>
        <v xml:space="preserve"> </v>
      </c>
      <c r="O67" s="113">
        <f>IFERROR(VLOOKUP(B67,Tableau3[[#All],[Nom Prénom]:[Catégorie]],7,FALSE),0)</f>
        <v>0</v>
      </c>
      <c r="P67" s="114" t="str">
        <f>IFERROR(VLOOKUP(B67,#REF!,8,FALSE)," ")</f>
        <v xml:space="preserve"> </v>
      </c>
      <c r="Q67" s="114" t="str">
        <f>IFERROR(VLOOKUP(B67,#REF!,4,FALSE)," ")</f>
        <v xml:space="preserve"> </v>
      </c>
      <c r="R67" s="114">
        <f>IFERROR(VLOOKUP(B67,#REF!,7,FALSE),0)</f>
        <v>0</v>
      </c>
      <c r="S67" s="115">
        <f t="shared" si="6"/>
        <v>0</v>
      </c>
      <c r="T67" s="116">
        <f>RANK(S67,Tableau46[TOTAL])</f>
        <v>43</v>
      </c>
      <c r="U67" s="117" t="str">
        <f t="shared" ref="U67:U98" si="12">IF(IF(F67="U10",1,0)=1,S67," ")</f>
        <v xml:space="preserve"> </v>
      </c>
      <c r="V67" s="118">
        <f>IFERROR((RANK(IF(IF(F67="U10",1,0)=1,U67," "),Tableau46[U10],0)),0)</f>
        <v>0</v>
      </c>
      <c r="W67" s="119" t="str">
        <f t="shared" ref="W67:W98" si="13">IF(IF(F67="U12",1,0)=1,S67," ")</f>
        <v xml:space="preserve"> </v>
      </c>
      <c r="X67" s="120">
        <f>IFERROR((RANK(IF(IF(F67="U12",1,0)=1,W67," "),Tableau46[U12],0)),0)</f>
        <v>0</v>
      </c>
      <c r="Y67" s="119">
        <f t="shared" ref="Y67:Y98" si="14">IF(IF(F67="U14",1,0)=1,S67," ")</f>
        <v>0</v>
      </c>
      <c r="Z67" s="121">
        <f>IFERROR((RANK(IF(IF(F67="U14",1,0)=1,Y67," "),Tableau46[U14],0)),0)</f>
        <v>13</v>
      </c>
      <c r="AA67" s="119" t="str">
        <f t="shared" ref="AA67:AA98" si="15">IF(IF(F67="U16",1,0)=1,S67," ")</f>
        <v xml:space="preserve"> </v>
      </c>
      <c r="AB67" s="122">
        <f>IFERROR((RANK(IF(IF(F67="U16",1,0)=1,AA67," "),Tableau46[U16],0)),0)</f>
        <v>0</v>
      </c>
      <c r="AC67" s="119" t="str">
        <f t="shared" ref="AC67:AC98" si="16">IF(IF(F67="U18",1,0)=1,S67," ")</f>
        <v xml:space="preserve"> </v>
      </c>
      <c r="AD67" s="123">
        <f>IFERROR((RANK(IF(IF(F67="U18",1,0)=1,AC67," "),Tableau46[U18],0)),0)</f>
        <v>0</v>
      </c>
      <c r="AE67" s="111">
        <f>Tableau46[[#This Row],[Points   1]]</f>
        <v>0</v>
      </c>
      <c r="AF67" s="112">
        <f>Tableau46[[#This Row],[Points    2]]</f>
        <v>0</v>
      </c>
      <c r="AG67" s="113">
        <f>Tableau46[[#This Row],[Points    3]]</f>
        <v>0</v>
      </c>
      <c r="AH67" s="114">
        <f>Tableau46[[#This Row],[Points4]]</f>
        <v>0</v>
      </c>
    </row>
    <row r="68" spans="1:34">
      <c r="A68" s="4">
        <v>66</v>
      </c>
      <c r="B68" s="14" t="str">
        <f>'Liste joueur'!B45</f>
        <v>CHIVE-DELOY Louis</v>
      </c>
      <c r="C68" s="109" t="str">
        <f>IFERROR(VLOOKUP(Tableau46[[#This Row],[Nom Prénom]],Tableau[[Nom Prénom]:[Age]],3,FALSE)," ")</f>
        <v>Anjou</v>
      </c>
      <c r="D68" s="109">
        <f>IFERROR(VLOOKUP(B68,Tableau[[Nom Prénom]:[Age]],4,FALSE)," ")</f>
        <v>527446346</v>
      </c>
      <c r="E68" s="109" t="str">
        <f>IFERROR(VLOOKUP(B68,Tableau[[Nom Prénom]:[Age]],2,FALSE)," ")</f>
        <v>G</v>
      </c>
      <c r="F68" s="32" t="str">
        <f>IFERROR(VLOOKUP(B68,Tableau[[Nom Prénom]:[Age]],5,FALSE)," ")</f>
        <v>U14</v>
      </c>
      <c r="G68" s="110" t="str">
        <f>IFERROR(VLOOKUP(Tableau46[[#This Row],[Nom Prénom]],#REF!,7,FALSE)," ")</f>
        <v xml:space="preserve"> </v>
      </c>
      <c r="H68" s="110" t="str">
        <f>IFERROR(VLOOKUP(B68,#REF!,3,FALSE)," ")</f>
        <v xml:space="preserve"> </v>
      </c>
      <c r="I68" s="111">
        <f>IFERROR(VLOOKUP(Tableau46[[#This Row],[Nom Prénom]],#REF!,6,FALSE),0)</f>
        <v>0</v>
      </c>
      <c r="J68" s="112" t="str">
        <f>IFERROR(VLOOKUP(B68,#REF!,7,FALSE)," ")</f>
        <v xml:space="preserve"> </v>
      </c>
      <c r="K68" s="112" t="str">
        <f>IFERROR(VLOOKUP(B68,#REF!,3,FALSE)," ")</f>
        <v xml:space="preserve"> </v>
      </c>
      <c r="L68" s="112">
        <f>IFERROR(VLOOKUP(B68,#REF!,6,FALSE),0)</f>
        <v>0</v>
      </c>
      <c r="M68" s="113" t="str">
        <f>IFERROR(VLOOKUP(B68,Tableau3[[#All],[Nom Prénom]:[Catégorie]],8,FALSE)," ")</f>
        <v xml:space="preserve"> </v>
      </c>
      <c r="N68" s="113" t="str">
        <f>IFERROR(VLOOKUP(B68,Tableau3[[#All],[Nom Prénom]:[Catégorie]],4,FALSE)," ")</f>
        <v xml:space="preserve"> </v>
      </c>
      <c r="O68" s="113">
        <f>IFERROR(VLOOKUP(B68,Tableau3[[#All],[Nom Prénom]:[Catégorie]],7,FALSE),0)</f>
        <v>0</v>
      </c>
      <c r="P68" s="114" t="str">
        <f>IFERROR(VLOOKUP(B68,#REF!,8,FALSE)," ")</f>
        <v xml:space="preserve"> </v>
      </c>
      <c r="Q68" s="114" t="str">
        <f>IFERROR(VLOOKUP(B68,#REF!,4,FALSE)," ")</f>
        <v xml:space="preserve"> </v>
      </c>
      <c r="R68" s="114">
        <f>IFERROR(VLOOKUP(B68,#REF!,7,FALSE),0)</f>
        <v>0</v>
      </c>
      <c r="S68" s="115">
        <f t="shared" si="6"/>
        <v>0</v>
      </c>
      <c r="T68" s="116">
        <f>RANK(S68,Tableau46[TOTAL])</f>
        <v>43</v>
      </c>
      <c r="U68" s="117" t="str">
        <f t="shared" si="12"/>
        <v xml:space="preserve"> </v>
      </c>
      <c r="V68" s="118">
        <f>IFERROR((RANK(IF(IF(F68="U10",1,0)=1,U68," "),Tableau46[U10],0)),0)</f>
        <v>0</v>
      </c>
      <c r="W68" s="119" t="str">
        <f t="shared" si="13"/>
        <v xml:space="preserve"> </v>
      </c>
      <c r="X68" s="120">
        <f>IFERROR((RANK(IF(IF(F68="U12",1,0)=1,W68," "),Tableau46[U12],0)),0)</f>
        <v>0</v>
      </c>
      <c r="Y68" s="119">
        <f t="shared" si="14"/>
        <v>0</v>
      </c>
      <c r="Z68" s="121">
        <f>IFERROR((RANK(IF(IF(F68="U14",1,0)=1,Y68," "),Tableau46[U14],0)),0)</f>
        <v>13</v>
      </c>
      <c r="AA68" s="119" t="str">
        <f t="shared" si="15"/>
        <v xml:space="preserve"> </v>
      </c>
      <c r="AB68" s="122">
        <f>IFERROR((RANK(IF(IF(F68="U16",1,0)=1,AA68," "),Tableau46[U16],0)),0)</f>
        <v>0</v>
      </c>
      <c r="AC68" s="119" t="str">
        <f t="shared" si="16"/>
        <v xml:space="preserve"> </v>
      </c>
      <c r="AD68" s="123">
        <f>IFERROR((RANK(IF(IF(F68="U18",1,0)=1,AC68," "),Tableau46[U18],0)),0)</f>
        <v>0</v>
      </c>
      <c r="AE68" s="111">
        <f>Tableau46[[#This Row],[Points   1]]</f>
        <v>0</v>
      </c>
      <c r="AF68" s="112">
        <f>Tableau46[[#This Row],[Points    2]]</f>
        <v>0</v>
      </c>
      <c r="AG68" s="113">
        <f>Tableau46[[#This Row],[Points    3]]</f>
        <v>0</v>
      </c>
      <c r="AH68" s="114">
        <f>Tableau46[[#This Row],[Points4]]</f>
        <v>0</v>
      </c>
    </row>
    <row r="69" spans="1:34">
      <c r="A69" s="4">
        <v>67</v>
      </c>
      <c r="B69" s="14" t="str">
        <f>'Liste joueur'!B6</f>
        <v>AUDEBEAU Sacha</v>
      </c>
      <c r="C69" s="109" t="str">
        <f>IFERROR(VLOOKUP(Tableau46[[#This Row],[Nom Prénom]],Tableau[[Nom Prénom]:[Age]],3,FALSE)," ")</f>
        <v>Angers</v>
      </c>
      <c r="D69" s="109">
        <f>IFERROR(VLOOKUP(B69,Tableau[[Nom Prénom]:[Age]],4,FALSE)," ")</f>
        <v>47352331</v>
      </c>
      <c r="E69" s="109" t="str">
        <f>IFERROR(VLOOKUP(B69,Tableau[[Nom Prénom]:[Age]],2,FALSE)," ")</f>
        <v>G</v>
      </c>
      <c r="F69" s="32" t="str">
        <f>IFERROR(VLOOKUP(B69,Tableau[[Nom Prénom]:[Age]],5,FALSE)," ")</f>
        <v>U10</v>
      </c>
      <c r="G69" s="110" t="str">
        <f>IFERROR(VLOOKUP(Tableau46[[#This Row],[Nom Prénom]],#REF!,7,FALSE)," ")</f>
        <v xml:space="preserve"> </v>
      </c>
      <c r="H69" s="110" t="str">
        <f>IFERROR(VLOOKUP(B69,#REF!,3,FALSE)," ")</f>
        <v xml:space="preserve"> </v>
      </c>
      <c r="I69" s="111">
        <f>IFERROR(VLOOKUP(Tableau46[[#This Row],[Nom Prénom]],#REF!,6,FALSE),0)</f>
        <v>0</v>
      </c>
      <c r="J69" s="112" t="str">
        <f>IFERROR(VLOOKUP(B69,#REF!,7,FALSE)," ")</f>
        <v xml:space="preserve"> </v>
      </c>
      <c r="K69" s="112" t="str">
        <f>IFERROR(VLOOKUP(B69,#REF!,3,FALSE)," ")</f>
        <v xml:space="preserve"> </v>
      </c>
      <c r="L69" s="112">
        <f>IFERROR(VLOOKUP(B69,#REF!,6,FALSE),0)</f>
        <v>0</v>
      </c>
      <c r="M69" s="113" t="str">
        <f>IFERROR(VLOOKUP(B69,Tableau3[[#All],[Nom Prénom]:[Catégorie]],8,FALSE)," ")</f>
        <v xml:space="preserve"> </v>
      </c>
      <c r="N69" s="113" t="str">
        <f>IFERROR(VLOOKUP(B69,Tableau3[[#All],[Nom Prénom]:[Catégorie]],4,FALSE)," ")</f>
        <v xml:space="preserve"> </v>
      </c>
      <c r="O69" s="113">
        <f>IFERROR(VLOOKUP(B69,Tableau3[[#All],[Nom Prénom]:[Catégorie]],7,FALSE),0)</f>
        <v>0</v>
      </c>
      <c r="P69" s="114" t="str">
        <f>IFERROR(VLOOKUP(B69,#REF!,8,FALSE)," ")</f>
        <v xml:space="preserve"> </v>
      </c>
      <c r="Q69" s="114" t="str">
        <f>IFERROR(VLOOKUP(B69,#REF!,4,FALSE)," ")</f>
        <v xml:space="preserve"> </v>
      </c>
      <c r="R69" s="114">
        <f>IFERROR(VLOOKUP(B69,#REF!,7,FALSE),0)</f>
        <v>0</v>
      </c>
      <c r="S69" s="115">
        <f t="shared" si="6"/>
        <v>0</v>
      </c>
      <c r="T69" s="116">
        <f>RANK(S69,Tableau46[TOTAL])</f>
        <v>43</v>
      </c>
      <c r="U69" s="117">
        <f t="shared" si="12"/>
        <v>0</v>
      </c>
      <c r="V69" s="118">
        <f>IFERROR((RANK(IF(IF(F69="U10",1,0)=1,U69," "),Tableau46[U10],0)),0)</f>
        <v>20</v>
      </c>
      <c r="W69" s="119" t="str">
        <f t="shared" si="13"/>
        <v xml:space="preserve"> </v>
      </c>
      <c r="X69" s="120">
        <f>IFERROR((RANK(IF(IF(F69="U12",1,0)=1,W69," "),Tableau46[U12],0)),0)</f>
        <v>0</v>
      </c>
      <c r="Y69" s="119" t="str">
        <f t="shared" si="14"/>
        <v xml:space="preserve"> </v>
      </c>
      <c r="Z69" s="121">
        <f>IFERROR((RANK(IF(IF(F69="U14",1,0)=1,Y69," "),Tableau46[U14],0)),0)</f>
        <v>0</v>
      </c>
      <c r="AA69" s="119" t="str">
        <f t="shared" si="15"/>
        <v xml:space="preserve"> </v>
      </c>
      <c r="AB69" s="122">
        <f>IFERROR((RANK(IF(IF(F69="U16",1,0)=1,AA69," "),Tableau46[U16],0)),0)</f>
        <v>0</v>
      </c>
      <c r="AC69" s="119" t="str">
        <f t="shared" si="16"/>
        <v xml:space="preserve"> </v>
      </c>
      <c r="AD69" s="123">
        <f>IFERROR((RANK(IF(IF(F69="U18",1,0)=1,AC69," "),Tableau46[U18],0)),0)</f>
        <v>0</v>
      </c>
      <c r="AE69" s="111">
        <f>Tableau46[[#This Row],[Points   1]]</f>
        <v>0</v>
      </c>
      <c r="AF69" s="112">
        <f>Tableau46[[#This Row],[Points    2]]</f>
        <v>0</v>
      </c>
      <c r="AG69" s="113">
        <f>Tableau46[[#This Row],[Points    3]]</f>
        <v>0</v>
      </c>
      <c r="AH69" s="114">
        <f>Tableau46[[#This Row],[Points4]]</f>
        <v>0</v>
      </c>
    </row>
    <row r="70" spans="1:34">
      <c r="A70" s="4">
        <v>68</v>
      </c>
      <c r="B70" s="14" t="str">
        <f>'Liste joueur'!B19</f>
        <v>BHUYAN Preston</v>
      </c>
      <c r="C70" s="109" t="str">
        <f>IFERROR(VLOOKUP(Tableau46[[#This Row],[Nom Prénom]],Tableau[[Nom Prénom]:[Age]],3,FALSE)," ")</f>
        <v>Saumur</v>
      </c>
      <c r="D70" s="109">
        <f>IFERROR(VLOOKUP(B70,Tableau[[Nom Prénom]:[Age]],4,FALSE)," ")</f>
        <v>535821371</v>
      </c>
      <c r="E70" s="109" t="str">
        <f>IFERROR(VLOOKUP(B70,Tableau[[Nom Prénom]:[Age]],2,FALSE)," ")</f>
        <v>G</v>
      </c>
      <c r="F70" s="32" t="str">
        <f>IFERROR(VLOOKUP(B70,Tableau[[Nom Prénom]:[Age]],5,FALSE)," ")</f>
        <v>U14</v>
      </c>
      <c r="G70" s="110" t="str">
        <f>IFERROR(VLOOKUP(Tableau46[[#This Row],[Nom Prénom]],#REF!,7,FALSE)," ")</f>
        <v xml:space="preserve"> </v>
      </c>
      <c r="H70" s="110" t="str">
        <f>IFERROR(VLOOKUP(B70,#REF!,3,FALSE)," ")</f>
        <v xml:space="preserve"> </v>
      </c>
      <c r="I70" s="111">
        <f>IFERROR(VLOOKUP(Tableau46[[#This Row],[Nom Prénom]],#REF!,6,FALSE),0)</f>
        <v>0</v>
      </c>
      <c r="J70" s="112" t="str">
        <f>IFERROR(VLOOKUP(B70,#REF!,7,FALSE)," ")</f>
        <v xml:space="preserve"> </v>
      </c>
      <c r="K70" s="112" t="str">
        <f>IFERROR(VLOOKUP(B70,#REF!,3,FALSE)," ")</f>
        <v xml:space="preserve"> </v>
      </c>
      <c r="L70" s="112">
        <f>IFERROR(VLOOKUP(B70,#REF!,6,FALSE),0)</f>
        <v>0</v>
      </c>
      <c r="M70" s="113">
        <f>IFERROR(VLOOKUP(B70,Tableau3[[#All],[Nom Prénom]:[Catégorie]],8,FALSE)," ")</f>
        <v>5</v>
      </c>
      <c r="N70" s="113" t="str">
        <f>IFERROR(VLOOKUP(B70,Tableau3[[#All],[Nom Prénom]:[Catégorie]],4,FALSE)," ")</f>
        <v>ROUGE</v>
      </c>
      <c r="O70" s="113">
        <f>IFERROR(VLOOKUP(B70,Tableau3[[#All],[Nom Prénom]:[Catégorie]],7,FALSE),0)</f>
        <v>6</v>
      </c>
      <c r="P70" s="114" t="str">
        <f>IFERROR(VLOOKUP(B70,#REF!,8,FALSE)," ")</f>
        <v xml:space="preserve"> </v>
      </c>
      <c r="Q70" s="114" t="str">
        <f>IFERROR(VLOOKUP(B70,#REF!,4,FALSE)," ")</f>
        <v xml:space="preserve"> </v>
      </c>
      <c r="R70" s="114">
        <f>IFERROR(VLOOKUP(B70,#REF!,7,FALSE),0)</f>
        <v>0</v>
      </c>
      <c r="S70" s="115">
        <f t="shared" si="6"/>
        <v>6</v>
      </c>
      <c r="T70" s="116">
        <f>RANK(S70,Tableau46[TOTAL])</f>
        <v>30</v>
      </c>
      <c r="U70" s="117" t="str">
        <f t="shared" si="12"/>
        <v xml:space="preserve"> </v>
      </c>
      <c r="V70" s="118">
        <f>IFERROR((RANK(IF(IF(F70="U10",1,0)=1,U70," "),Tableau46[U10],0)),0)</f>
        <v>0</v>
      </c>
      <c r="W70" s="119" t="str">
        <f t="shared" si="13"/>
        <v xml:space="preserve"> </v>
      </c>
      <c r="X70" s="120">
        <f>IFERROR((RANK(IF(IF(F70="U12",1,0)=1,W70," "),Tableau46[U12],0)),0)</f>
        <v>0</v>
      </c>
      <c r="Y70" s="119">
        <f t="shared" si="14"/>
        <v>6</v>
      </c>
      <c r="Z70" s="121">
        <f>IFERROR((RANK(IF(IF(F70="U14",1,0)=1,Y70," "),Tableau46[U14],0)),0)</f>
        <v>9</v>
      </c>
      <c r="AA70" s="119" t="str">
        <f t="shared" si="15"/>
        <v xml:space="preserve"> </v>
      </c>
      <c r="AB70" s="122">
        <f>IFERROR((RANK(IF(IF(F70="U16",1,0)=1,AA70," "),Tableau46[U16],0)),0)</f>
        <v>0</v>
      </c>
      <c r="AC70" s="119" t="str">
        <f t="shared" si="16"/>
        <v xml:space="preserve"> </v>
      </c>
      <c r="AD70" s="123">
        <f>IFERROR((RANK(IF(IF(F70="U18",1,0)=1,AC70," "),Tableau46[U18],0)),0)</f>
        <v>0</v>
      </c>
      <c r="AE70" s="111">
        <f>Tableau46[[#This Row],[Points   1]]</f>
        <v>0</v>
      </c>
      <c r="AF70" s="112">
        <f>Tableau46[[#This Row],[Points    2]]</f>
        <v>0</v>
      </c>
      <c r="AG70" s="113">
        <f>Tableau46[[#This Row],[Points    3]]</f>
        <v>6</v>
      </c>
      <c r="AH70" s="114">
        <f>Tableau46[[#This Row],[Points4]]</f>
        <v>0</v>
      </c>
    </row>
    <row r="71" spans="1:34" ht="18.75" customHeight="1">
      <c r="A71" s="4">
        <v>69</v>
      </c>
      <c r="B71" s="14" t="str">
        <f>'Liste joueur'!B105</f>
        <v>GRAYDON Karl</v>
      </c>
      <c r="C71" s="109" t="str">
        <f>IFERROR(VLOOKUP(Tableau46[[#This Row],[Nom Prénom]],Tableau[[Nom Prénom]:[Age]],3,FALSE)," ")</f>
        <v>Angers La Perrière</v>
      </c>
      <c r="D71" s="109">
        <f>IFERROR(VLOOKUP(B71,Tableau[[Nom Prénom]:[Age]],4,FALSE)," ")</f>
        <v>41103300</v>
      </c>
      <c r="E71" s="109" t="str">
        <f>IFERROR(VLOOKUP(B71,Tableau[[Nom Prénom]:[Age]],2,FALSE)," ")</f>
        <v>G</v>
      </c>
      <c r="F71" s="32" t="str">
        <f>IFERROR(VLOOKUP(B71,Tableau[[Nom Prénom]:[Age]],5,FALSE)," ")</f>
        <v>U18</v>
      </c>
      <c r="G71" s="110" t="str">
        <f>IFERROR(VLOOKUP(Tableau46[[#This Row],[Nom Prénom]],#REF!,7,FALSE)," ")</f>
        <v xml:space="preserve"> </v>
      </c>
      <c r="H71" s="110" t="str">
        <f>IFERROR(VLOOKUP(B71,#REF!,3,FALSE)," ")</f>
        <v xml:space="preserve"> </v>
      </c>
      <c r="I71" s="111">
        <f>IFERROR(VLOOKUP(Tableau46[[#This Row],[Nom Prénom]],#REF!,6,FALSE),0)</f>
        <v>0</v>
      </c>
      <c r="J71" s="112" t="str">
        <f>IFERROR(VLOOKUP(B71,#REF!,7,FALSE)," ")</f>
        <v xml:space="preserve"> </v>
      </c>
      <c r="K71" s="112" t="str">
        <f>IFERROR(VLOOKUP(B71,#REF!,3,FALSE)," ")</f>
        <v xml:space="preserve"> </v>
      </c>
      <c r="L71" s="112">
        <f>IFERROR(VLOOKUP(B71,#REF!,6,FALSE),0)</f>
        <v>0</v>
      </c>
      <c r="M71" s="113" t="str">
        <f>IFERROR(VLOOKUP(B71,Tableau3[[#All],[Nom Prénom]:[Catégorie]],8,FALSE)," ")</f>
        <v xml:space="preserve"> </v>
      </c>
      <c r="N71" s="113" t="str">
        <f>IFERROR(VLOOKUP(B71,Tableau3[[#All],[Nom Prénom]:[Catégorie]],4,FALSE)," ")</f>
        <v xml:space="preserve"> </v>
      </c>
      <c r="O71" s="113">
        <f>IFERROR(VLOOKUP(B71,Tableau3[[#All],[Nom Prénom]:[Catégorie]],7,FALSE),0)</f>
        <v>0</v>
      </c>
      <c r="P71" s="114" t="str">
        <f>IFERROR(VLOOKUP(B71,#REF!,8,FALSE)," ")</f>
        <v xml:space="preserve"> </v>
      </c>
      <c r="Q71" s="114" t="str">
        <f>IFERROR(VLOOKUP(B71,#REF!,4,FALSE)," ")</f>
        <v xml:space="preserve"> </v>
      </c>
      <c r="R71" s="114">
        <f>IFERROR(VLOOKUP(B71,#REF!,7,FALSE),0)</f>
        <v>0</v>
      </c>
      <c r="S71" s="115">
        <f t="shared" si="6"/>
        <v>0</v>
      </c>
      <c r="T71" s="116">
        <f>RANK(S71,Tableau46[TOTAL])</f>
        <v>43</v>
      </c>
      <c r="U71" s="117" t="str">
        <f t="shared" si="12"/>
        <v xml:space="preserve"> </v>
      </c>
      <c r="V71" s="118">
        <f>IFERROR((RANK(IF(IF(F71="U10",1,0)=1,U71," "),Tableau46[U10],0)),0)</f>
        <v>0</v>
      </c>
      <c r="W71" s="119" t="str">
        <f t="shared" si="13"/>
        <v xml:space="preserve"> </v>
      </c>
      <c r="X71" s="120">
        <f>IFERROR((RANK(IF(IF(F71="U12",1,0)=1,W71," "),Tableau46[U12],0)),0)</f>
        <v>0</v>
      </c>
      <c r="Y71" s="119" t="str">
        <f t="shared" si="14"/>
        <v xml:space="preserve"> </v>
      </c>
      <c r="Z71" s="121">
        <f>IFERROR((RANK(IF(IF(F71="U14",1,0)=1,Y71," "),Tableau46[U14],0)),0)</f>
        <v>0</v>
      </c>
      <c r="AA71" s="119" t="str">
        <f t="shared" si="15"/>
        <v xml:space="preserve"> </v>
      </c>
      <c r="AB71" s="122">
        <f>IFERROR((RANK(IF(IF(F71="U16",1,0)=1,AA71," "),Tableau46[U16],0)),0)</f>
        <v>0</v>
      </c>
      <c r="AC71" s="119">
        <f t="shared" si="16"/>
        <v>0</v>
      </c>
      <c r="AD71" s="123">
        <f>IFERROR((RANK(IF(IF(F71="U18",1,0)=1,AC71," "),Tableau46[U18],0)),0)</f>
        <v>1</v>
      </c>
      <c r="AE71" s="111">
        <f>Tableau46[[#This Row],[Points   1]]</f>
        <v>0</v>
      </c>
      <c r="AF71" s="112">
        <f>Tableau46[[#This Row],[Points    2]]</f>
        <v>0</v>
      </c>
      <c r="AG71" s="113">
        <f>Tableau46[[#This Row],[Points    3]]</f>
        <v>0</v>
      </c>
      <c r="AH71" s="114">
        <f>Tableau46[[#This Row],[Points4]]</f>
        <v>0</v>
      </c>
    </row>
    <row r="72" spans="1:34">
      <c r="A72" s="4">
        <v>70</v>
      </c>
      <c r="B72" s="14" t="str">
        <f>'Liste joueur'!B70</f>
        <v>DIAS Rafaël</v>
      </c>
      <c r="C72" s="109" t="str">
        <f>IFERROR(VLOOKUP(Tableau46[[#This Row],[Nom Prénom]],Tableau[[Nom Prénom]:[Age]],3,FALSE)," ")</f>
        <v>Anjou</v>
      </c>
      <c r="D72" s="109">
        <f>IFERROR(VLOOKUP(B72,Tableau[[Nom Prénom]:[Age]],4,FALSE)," ")</f>
        <v>539887268</v>
      </c>
      <c r="E72" s="109" t="str">
        <f>IFERROR(VLOOKUP(B72,Tableau[[Nom Prénom]:[Age]],2,FALSE)," ")</f>
        <v>G</v>
      </c>
      <c r="F72" s="32" t="str">
        <f>IFERROR(VLOOKUP(B72,Tableau[[Nom Prénom]:[Age]],5,FALSE)," ")</f>
        <v>U16</v>
      </c>
      <c r="G72" s="110" t="str">
        <f>IFERROR(VLOOKUP(Tableau46[[#This Row],[Nom Prénom]],#REF!,7,FALSE)," ")</f>
        <v xml:space="preserve"> </v>
      </c>
      <c r="H72" s="110" t="str">
        <f>IFERROR(VLOOKUP(B72,#REF!,3,FALSE)," ")</f>
        <v xml:space="preserve"> </v>
      </c>
      <c r="I72" s="111">
        <f>IFERROR(VLOOKUP(Tableau46[[#This Row],[Nom Prénom]],#REF!,6,FALSE),0)</f>
        <v>0</v>
      </c>
      <c r="J72" s="112" t="str">
        <f>IFERROR(VLOOKUP(B72,#REF!,7,FALSE)," ")</f>
        <v xml:space="preserve"> </v>
      </c>
      <c r="K72" s="112" t="str">
        <f>IFERROR(VLOOKUP(B72,#REF!,3,FALSE)," ")</f>
        <v xml:space="preserve"> </v>
      </c>
      <c r="L72" s="112">
        <f>IFERROR(VLOOKUP(B72,#REF!,6,FALSE),0)</f>
        <v>0</v>
      </c>
      <c r="M72" s="113">
        <f>IFERROR(VLOOKUP(B72,Tableau3[[#All],[Nom Prénom]:[Catégorie]],8,FALSE)," ")</f>
        <v>0</v>
      </c>
      <c r="N72" s="113" t="str">
        <f>IFERROR(VLOOKUP(B72,Tableau3[[#All],[Nom Prénom]:[Catégorie]],4,FALSE)," ")</f>
        <v>ROUGE</v>
      </c>
      <c r="O72" s="113">
        <f>IFERROR(VLOOKUP(B72,Tableau3[[#All],[Nom Prénom]:[Catégorie]],7,FALSE),0)</f>
        <v>14</v>
      </c>
      <c r="P72" s="114" t="str">
        <f>IFERROR(VLOOKUP(B72,#REF!,8,FALSE)," ")</f>
        <v xml:space="preserve"> </v>
      </c>
      <c r="Q72" s="114" t="str">
        <f>IFERROR(VLOOKUP(B72,#REF!,4,FALSE)," ")</f>
        <v xml:space="preserve"> </v>
      </c>
      <c r="R72" s="114">
        <f>IFERROR(VLOOKUP(B72,#REF!,7,FALSE),0)</f>
        <v>0</v>
      </c>
      <c r="S72" s="115">
        <f t="shared" si="6"/>
        <v>14</v>
      </c>
      <c r="T72" s="116">
        <f>RANK(S72,Tableau46[TOTAL])</f>
        <v>18</v>
      </c>
      <c r="U72" s="117" t="str">
        <f t="shared" si="12"/>
        <v xml:space="preserve"> </v>
      </c>
      <c r="V72" s="118">
        <f>IFERROR((RANK(IF(IF(F72="U10",1,0)=1,U72," "),Tableau46[U10],0)),0)</f>
        <v>0</v>
      </c>
      <c r="W72" s="119" t="str">
        <f t="shared" si="13"/>
        <v xml:space="preserve"> </v>
      </c>
      <c r="X72" s="120">
        <f>IFERROR((RANK(IF(IF(F72="U12",1,0)=1,W72," "),Tableau46[U12],0)),0)</f>
        <v>0</v>
      </c>
      <c r="Y72" s="119" t="str">
        <f t="shared" si="14"/>
        <v xml:space="preserve"> </v>
      </c>
      <c r="Z72" s="121">
        <f>IFERROR((RANK(IF(IF(F72="U14",1,0)=1,Y72," "),Tableau46[U14],0)),0)</f>
        <v>0</v>
      </c>
      <c r="AA72" s="119">
        <f t="shared" si="15"/>
        <v>14</v>
      </c>
      <c r="AB72" s="122">
        <f>IFERROR((RANK(IF(IF(F72="U16",1,0)=1,AA72," "),Tableau46[U16],0)),0)</f>
        <v>2</v>
      </c>
      <c r="AC72" s="119" t="str">
        <f t="shared" si="16"/>
        <v xml:space="preserve"> </v>
      </c>
      <c r="AD72" s="123">
        <f>IFERROR((RANK(IF(IF(F72="U18",1,0)=1,AC72," "),Tableau46[U18],0)),0)</f>
        <v>0</v>
      </c>
      <c r="AE72" s="111">
        <f>Tableau46[[#This Row],[Points   1]]</f>
        <v>0</v>
      </c>
      <c r="AF72" s="112">
        <f>Tableau46[[#This Row],[Points    2]]</f>
        <v>0</v>
      </c>
      <c r="AG72" s="113">
        <f>Tableau46[[#This Row],[Points    3]]</f>
        <v>14</v>
      </c>
      <c r="AH72" s="114">
        <f>Tableau46[[#This Row],[Points4]]</f>
        <v>0</v>
      </c>
    </row>
    <row r="73" spans="1:34">
      <c r="A73" s="4">
        <v>71</v>
      </c>
      <c r="B73" s="14" t="str">
        <f>'Liste joueur'!B61</f>
        <v>DELCROS-BICHON Leho</v>
      </c>
      <c r="C73" s="109" t="str">
        <f>IFERROR(VLOOKUP(Tableau46[[#This Row],[Nom Prénom]],Tableau[[Nom Prénom]:[Age]],3,FALSE)," ")</f>
        <v>Baugé</v>
      </c>
      <c r="D73" s="109">
        <f>IFERROR(VLOOKUP(B73,Tableau[[Nom Prénom]:[Age]],4,FALSE)," ")</f>
        <v>537168280</v>
      </c>
      <c r="E73" s="109" t="str">
        <f>IFERROR(VLOOKUP(B73,Tableau[[Nom Prénom]:[Age]],2,FALSE)," ")</f>
        <v>G</v>
      </c>
      <c r="F73" s="32" t="str">
        <f>IFERROR(VLOOKUP(B73,Tableau[[Nom Prénom]:[Age]],5,FALSE)," ")</f>
        <v>U14</v>
      </c>
      <c r="G73" s="110" t="str">
        <f>IFERROR(VLOOKUP(Tableau46[[#This Row],[Nom Prénom]],#REF!,7,FALSE)," ")</f>
        <v xml:space="preserve"> </v>
      </c>
      <c r="H73" s="110" t="str">
        <f>IFERROR(VLOOKUP(B73,#REF!,3,FALSE)," ")</f>
        <v xml:space="preserve"> </v>
      </c>
      <c r="I73" s="111">
        <f>IFERROR(VLOOKUP(Tableau46[[#This Row],[Nom Prénom]],#REF!,6,FALSE),0)</f>
        <v>0</v>
      </c>
      <c r="J73" s="112" t="str">
        <f>IFERROR(VLOOKUP(B73,#REF!,7,FALSE)," ")</f>
        <v xml:space="preserve"> </v>
      </c>
      <c r="K73" s="112" t="str">
        <f>IFERROR(VLOOKUP(B73,#REF!,3,FALSE)," ")</f>
        <v xml:space="preserve"> </v>
      </c>
      <c r="L73" s="112">
        <f>IFERROR(VLOOKUP(B73,#REF!,6,FALSE),0)</f>
        <v>0</v>
      </c>
      <c r="M73" s="113">
        <f>IFERROR(VLOOKUP(B73,Tableau3[[#All],[Nom Prénom]:[Catégorie]],8,FALSE)," ")</f>
        <v>0</v>
      </c>
      <c r="N73" s="113" t="str">
        <f>IFERROR(VLOOKUP(B73,Tableau3[[#All],[Nom Prénom]:[Catégorie]],4,FALSE)," ")</f>
        <v>ORANGE</v>
      </c>
      <c r="O73" s="113">
        <f>IFERROR(VLOOKUP(B73,Tableau3[[#All],[Nom Prénom]:[Catégorie]],7,FALSE),0)</f>
        <v>40</v>
      </c>
      <c r="P73" s="114" t="str">
        <f>IFERROR(VLOOKUP(B73,#REF!,8,FALSE)," ")</f>
        <v xml:space="preserve"> </v>
      </c>
      <c r="Q73" s="114" t="str">
        <f>IFERROR(VLOOKUP(B73,#REF!,4,FALSE)," ")</f>
        <v xml:space="preserve"> </v>
      </c>
      <c r="R73" s="114">
        <f>IFERROR(VLOOKUP(B73,#REF!,7,FALSE),0)</f>
        <v>0</v>
      </c>
      <c r="S73" s="115">
        <f t="shared" si="6"/>
        <v>40</v>
      </c>
      <c r="T73" s="116">
        <f>RANK(S73,Tableau46[TOTAL])</f>
        <v>1</v>
      </c>
      <c r="U73" s="117" t="str">
        <f t="shared" si="12"/>
        <v xml:space="preserve"> </v>
      </c>
      <c r="V73" s="118">
        <f>IFERROR((RANK(IF(IF(F73="U10",1,0)=1,U73," "),Tableau46[U10],0)),0)</f>
        <v>0</v>
      </c>
      <c r="W73" s="119" t="str">
        <f t="shared" si="13"/>
        <v xml:space="preserve"> </v>
      </c>
      <c r="X73" s="120">
        <f>IFERROR((RANK(IF(IF(F73="U12",1,0)=1,W73," "),Tableau46[U12],0)),0)</f>
        <v>0</v>
      </c>
      <c r="Y73" s="119">
        <f t="shared" si="14"/>
        <v>40</v>
      </c>
      <c r="Z73" s="121">
        <f>IFERROR((RANK(IF(IF(F73="U14",1,0)=1,Y73," "),Tableau46[U14],0)),0)</f>
        <v>1</v>
      </c>
      <c r="AA73" s="119" t="str">
        <f t="shared" si="15"/>
        <v xml:space="preserve"> </v>
      </c>
      <c r="AB73" s="122">
        <f>IFERROR((RANK(IF(IF(F73="U16",1,0)=1,AA73," "),Tableau46[U16],0)),0)</f>
        <v>0</v>
      </c>
      <c r="AC73" s="119" t="str">
        <f t="shared" si="16"/>
        <v xml:space="preserve"> </v>
      </c>
      <c r="AD73" s="123">
        <f>IFERROR((RANK(IF(IF(F73="U18",1,0)=1,AC73," "),Tableau46[U18],0)),0)</f>
        <v>0</v>
      </c>
      <c r="AE73" s="111">
        <f>Tableau46[[#This Row],[Points   1]]</f>
        <v>0</v>
      </c>
      <c r="AF73" s="112">
        <f>Tableau46[[#This Row],[Points    2]]</f>
        <v>0</v>
      </c>
      <c r="AG73" s="113">
        <f>Tableau46[[#This Row],[Points    3]]</f>
        <v>40</v>
      </c>
      <c r="AH73" s="114">
        <f>Tableau46[[#This Row],[Points4]]</f>
        <v>0</v>
      </c>
    </row>
    <row r="74" spans="1:34">
      <c r="A74" s="4">
        <v>72</v>
      </c>
      <c r="B74" s="14" t="str">
        <f>'Liste joueur'!B28</f>
        <v>BOUTIN Simon</v>
      </c>
      <c r="C74" s="109" t="str">
        <f>IFERROR(VLOOKUP(Tableau46[[#This Row],[Nom Prénom]],Tableau[[Nom Prénom]:[Age]],3,FALSE)," ")</f>
        <v>Angers</v>
      </c>
      <c r="D74" s="109">
        <f>IFERROR(VLOOKUP(B74,Tableau[[Nom Prénom]:[Age]],4,FALSE)," ")</f>
        <v>514624347</v>
      </c>
      <c r="E74" s="109" t="str">
        <f>IFERROR(VLOOKUP(B74,Tableau[[Nom Prénom]:[Age]],2,FALSE)," ")</f>
        <v>G</v>
      </c>
      <c r="F74" s="32" t="str">
        <f>IFERROR(VLOOKUP(B74,Tableau[[Nom Prénom]:[Age]],5,FALSE)," ")</f>
        <v>U18</v>
      </c>
      <c r="G74" s="110" t="str">
        <f>IFERROR(VLOOKUP(Tableau46[[#This Row],[Nom Prénom]],#REF!,7,FALSE)," ")</f>
        <v xml:space="preserve"> </v>
      </c>
      <c r="H74" s="110" t="str">
        <f>IFERROR(VLOOKUP(B74,#REF!,3,FALSE)," ")</f>
        <v xml:space="preserve"> </v>
      </c>
      <c r="I74" s="111">
        <f>IFERROR(VLOOKUP(Tableau46[[#This Row],[Nom Prénom]],#REF!,6,FALSE),0)</f>
        <v>0</v>
      </c>
      <c r="J74" s="112" t="str">
        <f>IFERROR(VLOOKUP(B74,#REF!,7,FALSE)," ")</f>
        <v xml:space="preserve"> </v>
      </c>
      <c r="K74" s="112" t="str">
        <f>IFERROR(VLOOKUP(B74,#REF!,3,FALSE)," ")</f>
        <v xml:space="preserve"> </v>
      </c>
      <c r="L74" s="112">
        <f>IFERROR(VLOOKUP(B74,#REF!,6,FALSE),0)</f>
        <v>0</v>
      </c>
      <c r="M74" s="113" t="str">
        <f>IFERROR(VLOOKUP(B74,Tableau3[[#All],[Nom Prénom]:[Catégorie]],8,FALSE)," ")</f>
        <v xml:space="preserve"> </v>
      </c>
      <c r="N74" s="113" t="str">
        <f>IFERROR(VLOOKUP(B74,Tableau3[[#All],[Nom Prénom]:[Catégorie]],4,FALSE)," ")</f>
        <v xml:space="preserve"> </v>
      </c>
      <c r="O74" s="113">
        <f>IFERROR(VLOOKUP(B74,Tableau3[[#All],[Nom Prénom]:[Catégorie]],7,FALSE),0)</f>
        <v>0</v>
      </c>
      <c r="P74" s="114" t="str">
        <f>IFERROR(VLOOKUP(B74,#REF!,8,FALSE)," ")</f>
        <v xml:space="preserve"> </v>
      </c>
      <c r="Q74" s="114" t="str">
        <f>IFERROR(VLOOKUP(B74,#REF!,4,FALSE)," ")</f>
        <v xml:space="preserve"> </v>
      </c>
      <c r="R74" s="114">
        <f>IFERROR(VLOOKUP(B74,#REF!,7,FALSE),0)</f>
        <v>0</v>
      </c>
      <c r="S74" s="115">
        <f t="shared" si="6"/>
        <v>0</v>
      </c>
      <c r="T74" s="116">
        <f>RANK(S74,Tableau46[TOTAL])</f>
        <v>43</v>
      </c>
      <c r="U74" s="117" t="str">
        <f t="shared" si="12"/>
        <v xml:space="preserve"> </v>
      </c>
      <c r="V74" s="118">
        <f>IFERROR((RANK(IF(IF(F74="U10",1,0)=1,U74," "),Tableau46[U10],0)),0)</f>
        <v>0</v>
      </c>
      <c r="W74" s="119" t="str">
        <f t="shared" si="13"/>
        <v xml:space="preserve"> </v>
      </c>
      <c r="X74" s="120">
        <f>IFERROR((RANK(IF(IF(F74="U12",1,0)=1,W74," "),Tableau46[U12],0)),0)</f>
        <v>0</v>
      </c>
      <c r="Y74" s="119" t="str">
        <f t="shared" si="14"/>
        <v xml:space="preserve"> </v>
      </c>
      <c r="Z74" s="121">
        <f>IFERROR((RANK(IF(IF(F74="U14",1,0)=1,Y74," "),Tableau46[U14],0)),0)</f>
        <v>0</v>
      </c>
      <c r="AA74" s="119" t="str">
        <f t="shared" si="15"/>
        <v xml:space="preserve"> </v>
      </c>
      <c r="AB74" s="122">
        <f>IFERROR((RANK(IF(IF(F74="U16",1,0)=1,AA74," "),Tableau46[U16],0)),0)</f>
        <v>0</v>
      </c>
      <c r="AC74" s="119">
        <f t="shared" si="16"/>
        <v>0</v>
      </c>
      <c r="AD74" s="123">
        <f>IFERROR((RANK(IF(IF(F74="U18",1,0)=1,AC74," "),Tableau46[U18],0)),0)</f>
        <v>1</v>
      </c>
      <c r="AE74" s="111">
        <f>Tableau46[[#This Row],[Points   1]]</f>
        <v>0</v>
      </c>
      <c r="AF74" s="112">
        <f>Tableau46[[#This Row],[Points    2]]</f>
        <v>0</v>
      </c>
      <c r="AG74" s="113">
        <f>Tableau46[[#This Row],[Points    3]]</f>
        <v>0</v>
      </c>
      <c r="AH74" s="114">
        <f>Tableau46[[#This Row],[Points4]]</f>
        <v>0</v>
      </c>
    </row>
    <row r="75" spans="1:34">
      <c r="A75" s="4">
        <v>73</v>
      </c>
      <c r="B75" s="14" t="str">
        <f>'Liste joueur'!B27</f>
        <v>BOURASSEAU Léanne</v>
      </c>
      <c r="C75" s="109" t="str">
        <f>IFERROR(VLOOKUP(Tableau46[[#This Row],[Nom Prénom]],Tableau[[Nom Prénom]:[Age]],3,FALSE)," ")</f>
        <v>Angers</v>
      </c>
      <c r="D75" s="109">
        <f>IFERROR(VLOOKUP(B75,Tableau[[Nom Prénom]:[Age]],4,FALSE)," ")</f>
        <v>522841276</v>
      </c>
      <c r="E75" s="109" t="str">
        <f>IFERROR(VLOOKUP(B75,Tableau[[Nom Prénom]:[Age]],2,FALSE)," ")</f>
        <v>F</v>
      </c>
      <c r="F75" s="32" t="str">
        <f>IFERROR(VLOOKUP(B75,Tableau[[Nom Prénom]:[Age]],5,FALSE)," ")</f>
        <v>U18</v>
      </c>
      <c r="G75" s="110" t="str">
        <f>IFERROR(VLOOKUP(Tableau46[[#This Row],[Nom Prénom]],#REF!,7,FALSE)," ")</f>
        <v xml:space="preserve"> </v>
      </c>
      <c r="H75" s="110" t="str">
        <f>IFERROR(VLOOKUP(B75,#REF!,3,FALSE)," ")</f>
        <v xml:space="preserve"> </v>
      </c>
      <c r="I75" s="111">
        <f>IFERROR(VLOOKUP(Tableau46[[#This Row],[Nom Prénom]],#REF!,6,FALSE),0)</f>
        <v>0</v>
      </c>
      <c r="J75" s="112" t="str">
        <f>IFERROR(VLOOKUP(B75,#REF!,7,FALSE)," ")</f>
        <v xml:space="preserve"> </v>
      </c>
      <c r="K75" s="112" t="str">
        <f>IFERROR(VLOOKUP(B75,#REF!,3,FALSE)," ")</f>
        <v xml:space="preserve"> </v>
      </c>
      <c r="L75" s="112">
        <f>IFERROR(VLOOKUP(B75,#REF!,6,FALSE),0)</f>
        <v>0</v>
      </c>
      <c r="M75" s="113" t="str">
        <f>IFERROR(VLOOKUP(B75,Tableau3[[#All],[Nom Prénom]:[Catégorie]],8,FALSE)," ")</f>
        <v xml:space="preserve"> </v>
      </c>
      <c r="N75" s="113" t="str">
        <f>IFERROR(VLOOKUP(B75,Tableau3[[#All],[Nom Prénom]:[Catégorie]],4,FALSE)," ")</f>
        <v xml:space="preserve"> </v>
      </c>
      <c r="O75" s="113">
        <f>IFERROR(VLOOKUP(B75,Tableau3[[#All],[Nom Prénom]:[Catégorie]],7,FALSE),0)</f>
        <v>0</v>
      </c>
      <c r="P75" s="114" t="str">
        <f>IFERROR(VLOOKUP(B75,#REF!,8,FALSE)," ")</f>
        <v xml:space="preserve"> </v>
      </c>
      <c r="Q75" s="114" t="str">
        <f>IFERROR(VLOOKUP(B75,#REF!,4,FALSE)," ")</f>
        <v xml:space="preserve"> </v>
      </c>
      <c r="R75" s="114">
        <f>IFERROR(VLOOKUP(B75,#REF!,7,FALSE),0)</f>
        <v>0</v>
      </c>
      <c r="S75" s="115">
        <f t="shared" si="6"/>
        <v>0</v>
      </c>
      <c r="T75" s="116">
        <f>RANK(S75,Tableau46[TOTAL])</f>
        <v>43</v>
      </c>
      <c r="U75" s="117" t="str">
        <f t="shared" si="12"/>
        <v xml:space="preserve"> </v>
      </c>
      <c r="V75" s="118">
        <f>IFERROR((RANK(IF(IF(F75="U10",1,0)=1,U75," "),Tableau46[U10],0)),0)</f>
        <v>0</v>
      </c>
      <c r="W75" s="119" t="str">
        <f t="shared" si="13"/>
        <v xml:space="preserve"> </v>
      </c>
      <c r="X75" s="120">
        <f>IFERROR((RANK(IF(IF(F75="U12",1,0)=1,W75," "),Tableau46[U12],0)),0)</f>
        <v>0</v>
      </c>
      <c r="Y75" s="119" t="str">
        <f t="shared" si="14"/>
        <v xml:space="preserve"> </v>
      </c>
      <c r="Z75" s="121">
        <f>IFERROR((RANK(IF(IF(F75="U14",1,0)=1,Y75," "),Tableau46[U14],0)),0)</f>
        <v>0</v>
      </c>
      <c r="AA75" s="119" t="str">
        <f t="shared" si="15"/>
        <v xml:space="preserve"> </v>
      </c>
      <c r="AB75" s="122">
        <f>IFERROR((RANK(IF(IF(F75="U16",1,0)=1,AA75," "),Tableau46[U16],0)),0)</f>
        <v>0</v>
      </c>
      <c r="AC75" s="119">
        <f t="shared" si="16"/>
        <v>0</v>
      </c>
      <c r="AD75" s="123">
        <f>IFERROR((RANK(IF(IF(F75="U18",1,0)=1,AC75," "),Tableau46[U18],0)),0)</f>
        <v>1</v>
      </c>
      <c r="AE75" s="111">
        <f>Tableau46[[#This Row],[Points   1]]</f>
        <v>0</v>
      </c>
      <c r="AF75" s="112">
        <f>Tableau46[[#This Row],[Points    2]]</f>
        <v>0</v>
      </c>
      <c r="AG75" s="113">
        <f>Tableau46[[#This Row],[Points    3]]</f>
        <v>0</v>
      </c>
      <c r="AH75" s="114">
        <f>Tableau46[[#This Row],[Points4]]</f>
        <v>0</v>
      </c>
    </row>
    <row r="76" spans="1:34">
      <c r="A76" s="4">
        <v>74</v>
      </c>
      <c r="B76" s="14" t="str">
        <f>'Liste joueur'!B104</f>
        <v>GRANRY Malo</v>
      </c>
      <c r="C76" s="109" t="str">
        <f>IFERROR(VLOOKUP(Tableau46[[#This Row],[Nom Prénom]],Tableau[[Nom Prénom]:[Age]],3,FALSE)," ")</f>
        <v>Cholet</v>
      </c>
      <c r="D76" s="109">
        <f>IFERROR(VLOOKUP(B76,Tableau[[Nom Prénom]:[Age]],4,FALSE)," ")</f>
        <v>535910319</v>
      </c>
      <c r="E76" s="109" t="str">
        <f>IFERROR(VLOOKUP(B76,Tableau[[Nom Prénom]:[Age]],2,FALSE)," ")</f>
        <v>G</v>
      </c>
      <c r="F76" s="32" t="str">
        <f>IFERROR(VLOOKUP(B76,Tableau[[Nom Prénom]:[Age]],5,FALSE)," ")</f>
        <v>U14</v>
      </c>
      <c r="G76" s="110" t="str">
        <f>IFERROR(VLOOKUP(Tableau46[[#This Row],[Nom Prénom]],#REF!,7,FALSE)," ")</f>
        <v xml:space="preserve"> </v>
      </c>
      <c r="H76" s="110" t="str">
        <f>IFERROR(VLOOKUP(B76,#REF!,3,FALSE)," ")</f>
        <v xml:space="preserve"> </v>
      </c>
      <c r="I76" s="111">
        <f>IFERROR(VLOOKUP(Tableau46[[#This Row],[Nom Prénom]],#REF!,6,FALSE),0)</f>
        <v>0</v>
      </c>
      <c r="J76" s="112" t="str">
        <f>IFERROR(VLOOKUP(B76,#REF!,7,FALSE)," ")</f>
        <v xml:space="preserve"> </v>
      </c>
      <c r="K76" s="112" t="str">
        <f>IFERROR(VLOOKUP(B76,#REF!,3,FALSE)," ")</f>
        <v xml:space="preserve"> </v>
      </c>
      <c r="L76" s="112">
        <f>IFERROR(VLOOKUP(B76,#REF!,6,FALSE),0)</f>
        <v>0</v>
      </c>
      <c r="M76" s="113" t="str">
        <f>IFERROR(VLOOKUP(B76,Tableau3[[#All],[Nom Prénom]:[Catégorie]],8,FALSE)," ")</f>
        <v xml:space="preserve"> </v>
      </c>
      <c r="N76" s="113" t="str">
        <f>IFERROR(VLOOKUP(B76,Tableau3[[#All],[Nom Prénom]:[Catégorie]],4,FALSE)," ")</f>
        <v xml:space="preserve"> </v>
      </c>
      <c r="O76" s="113">
        <f>IFERROR(VLOOKUP(B76,Tableau3[[#All],[Nom Prénom]:[Catégorie]],7,FALSE),0)</f>
        <v>0</v>
      </c>
      <c r="P76" s="114" t="str">
        <f>IFERROR(VLOOKUP(B76,#REF!,8,FALSE)," ")</f>
        <v xml:space="preserve"> </v>
      </c>
      <c r="Q76" s="114" t="str">
        <f>IFERROR(VLOOKUP(B76,#REF!,4,FALSE)," ")</f>
        <v xml:space="preserve"> </v>
      </c>
      <c r="R76" s="114">
        <f>IFERROR(VLOOKUP(B76,#REF!,7,FALSE),0)</f>
        <v>0</v>
      </c>
      <c r="S76" s="115">
        <f t="shared" si="6"/>
        <v>0</v>
      </c>
      <c r="T76" s="116">
        <f>RANK(S76,Tableau46[TOTAL])</f>
        <v>43</v>
      </c>
      <c r="U76" s="117" t="str">
        <f t="shared" si="12"/>
        <v xml:space="preserve"> </v>
      </c>
      <c r="V76" s="118">
        <f>IFERROR((RANK(IF(IF(F76="U10",1,0)=1,U76," "),Tableau46[U10],0)),0)</f>
        <v>0</v>
      </c>
      <c r="W76" s="119" t="str">
        <f t="shared" si="13"/>
        <v xml:space="preserve"> </v>
      </c>
      <c r="X76" s="120">
        <f>IFERROR((RANK(IF(IF(F76="U12",1,0)=1,W76," "),Tableau46[U12],0)),0)</f>
        <v>0</v>
      </c>
      <c r="Y76" s="119">
        <f t="shared" si="14"/>
        <v>0</v>
      </c>
      <c r="Z76" s="121">
        <f>IFERROR((RANK(IF(IF(F76="U14",1,0)=1,Y76," "),Tableau46[U14],0)),0)</f>
        <v>13</v>
      </c>
      <c r="AA76" s="119" t="str">
        <f t="shared" si="15"/>
        <v xml:space="preserve"> </v>
      </c>
      <c r="AB76" s="122">
        <f>IFERROR((RANK(IF(IF(F76="U16",1,0)=1,AA76," "),Tableau46[U16],0)),0)</f>
        <v>0</v>
      </c>
      <c r="AC76" s="119" t="str">
        <f t="shared" si="16"/>
        <v xml:space="preserve"> </v>
      </c>
      <c r="AD76" s="123">
        <f>IFERROR((RANK(IF(IF(F76="U18",1,0)=1,AC76," "),Tableau46[U18],0)),0)</f>
        <v>0</v>
      </c>
      <c r="AE76" s="111">
        <f>Tableau46[[#This Row],[Points   1]]</f>
        <v>0</v>
      </c>
      <c r="AF76" s="112">
        <f>Tableau46[[#This Row],[Points    2]]</f>
        <v>0</v>
      </c>
      <c r="AG76" s="113">
        <f>Tableau46[[#This Row],[Points    3]]</f>
        <v>0</v>
      </c>
      <c r="AH76" s="114">
        <f>Tableau46[[#This Row],[Points4]]</f>
        <v>0</v>
      </c>
    </row>
    <row r="77" spans="1:34">
      <c r="A77" s="4">
        <v>75</v>
      </c>
      <c r="B77" s="14" t="str">
        <f>'Liste joueur'!B83</f>
        <v>FOIN Ethan</v>
      </c>
      <c r="C77" s="109" t="str">
        <f>IFERROR(VLOOKUP(Tableau46[[#This Row],[Nom Prénom]],Tableau[[Nom Prénom]:[Age]],3,FALSE)," ")</f>
        <v>Anjou</v>
      </c>
      <c r="D77" s="109">
        <f>IFERROR(VLOOKUP(B77,Tableau[[Nom Prénom]:[Age]],4,FALSE)," ")</f>
        <v>531107374</v>
      </c>
      <c r="E77" s="109" t="str">
        <f>IFERROR(VLOOKUP(B77,Tableau[[Nom Prénom]:[Age]],2,FALSE)," ")</f>
        <v>G</v>
      </c>
      <c r="F77" s="32" t="str">
        <f>IFERROR(VLOOKUP(B77,Tableau[[Nom Prénom]:[Age]],5,FALSE)," ")</f>
        <v>U10</v>
      </c>
      <c r="G77" s="110" t="str">
        <f>IFERROR(VLOOKUP(Tableau46[[#This Row],[Nom Prénom]],#REF!,7,FALSE)," ")</f>
        <v xml:space="preserve"> </v>
      </c>
      <c r="H77" s="110" t="str">
        <f>IFERROR(VLOOKUP(B77,#REF!,3,FALSE)," ")</f>
        <v xml:space="preserve"> </v>
      </c>
      <c r="I77" s="111">
        <f>IFERROR(VLOOKUP(Tableau46[[#This Row],[Nom Prénom]],#REF!,6,FALSE),0)</f>
        <v>0</v>
      </c>
      <c r="J77" s="112" t="str">
        <f>IFERROR(VLOOKUP(B77,#REF!,7,FALSE)," ")</f>
        <v xml:space="preserve"> </v>
      </c>
      <c r="K77" s="112" t="str">
        <f>IFERROR(VLOOKUP(B77,#REF!,3,FALSE)," ")</f>
        <v xml:space="preserve"> </v>
      </c>
      <c r="L77" s="112">
        <f>IFERROR(VLOOKUP(B77,#REF!,6,FALSE),0)</f>
        <v>0</v>
      </c>
      <c r="M77" s="113" t="str">
        <f>IFERROR(VLOOKUP(B77,Tableau3[[#All],[Nom Prénom]:[Catégorie]],8,FALSE)," ")</f>
        <v xml:space="preserve"> </v>
      </c>
      <c r="N77" s="113" t="str">
        <f>IFERROR(VLOOKUP(B77,Tableau3[[#All],[Nom Prénom]:[Catégorie]],4,FALSE)," ")</f>
        <v xml:space="preserve"> </v>
      </c>
      <c r="O77" s="113">
        <f>IFERROR(VLOOKUP(B77,Tableau3[[#All],[Nom Prénom]:[Catégorie]],7,FALSE),0)</f>
        <v>0</v>
      </c>
      <c r="P77" s="114" t="str">
        <f>IFERROR(VLOOKUP(B77,#REF!,8,FALSE)," ")</f>
        <v xml:space="preserve"> </v>
      </c>
      <c r="Q77" s="114" t="str">
        <f>IFERROR(VLOOKUP(B77,#REF!,4,FALSE)," ")</f>
        <v xml:space="preserve"> </v>
      </c>
      <c r="R77" s="114">
        <f>IFERROR(VLOOKUP(B77,#REF!,7,FALSE),0)</f>
        <v>0</v>
      </c>
      <c r="S77" s="115">
        <f t="shared" si="6"/>
        <v>0</v>
      </c>
      <c r="T77" s="116">
        <f>RANK(S77,Tableau46[TOTAL])</f>
        <v>43</v>
      </c>
      <c r="U77" s="117">
        <f t="shared" si="12"/>
        <v>0</v>
      </c>
      <c r="V77" s="118">
        <f>IFERROR((RANK(IF(IF(F77="U10",1,0)=1,U77," "),Tableau46[U10],0)),0)</f>
        <v>20</v>
      </c>
      <c r="W77" s="119" t="str">
        <f t="shared" si="13"/>
        <v xml:space="preserve"> </v>
      </c>
      <c r="X77" s="120">
        <f>IFERROR((RANK(IF(IF(F77="U12",1,0)=1,W77," "),Tableau46[U12],0)),0)</f>
        <v>0</v>
      </c>
      <c r="Y77" s="119" t="str">
        <f t="shared" si="14"/>
        <v xml:space="preserve"> </v>
      </c>
      <c r="Z77" s="121">
        <f>IFERROR((RANK(IF(IF(F77="U14",1,0)=1,Y77," "),Tableau46[U14],0)),0)</f>
        <v>0</v>
      </c>
      <c r="AA77" s="119" t="str">
        <f t="shared" si="15"/>
        <v xml:space="preserve"> </v>
      </c>
      <c r="AB77" s="122">
        <f>IFERROR((RANK(IF(IF(F77="U16",1,0)=1,AA77," "),Tableau46[U16],0)),0)</f>
        <v>0</v>
      </c>
      <c r="AC77" s="119" t="str">
        <f t="shared" si="16"/>
        <v xml:space="preserve"> </v>
      </c>
      <c r="AD77" s="123">
        <f>IFERROR((RANK(IF(IF(F77="U18",1,0)=1,AC77," "),Tableau46[U18],0)),0)</f>
        <v>0</v>
      </c>
      <c r="AE77" s="111">
        <f>Tableau46[[#This Row],[Points   1]]</f>
        <v>0</v>
      </c>
      <c r="AF77" s="112">
        <f>Tableau46[[#This Row],[Points    2]]</f>
        <v>0</v>
      </c>
      <c r="AG77" s="113">
        <f>Tableau46[[#This Row],[Points    3]]</f>
        <v>0</v>
      </c>
      <c r="AH77" s="114">
        <f>Tableau46[[#This Row],[Points4]]</f>
        <v>0</v>
      </c>
    </row>
    <row r="78" spans="1:34">
      <c r="A78" s="4">
        <v>76</v>
      </c>
      <c r="B78" s="14" t="str">
        <f>'Liste joueur'!B35</f>
        <v>BUTRULLE Arthur</v>
      </c>
      <c r="C78" s="109" t="str">
        <f>IFERROR(VLOOKUP(Tableau46[[#This Row],[Nom Prénom]],Tableau[[Nom Prénom]:[Age]],3,FALSE)," ")</f>
        <v>Anjou</v>
      </c>
      <c r="D78" s="109">
        <f>IFERROR(VLOOKUP(B78,Tableau[[Nom Prénom]:[Age]],4,FALSE)," ")</f>
        <v>45121358</v>
      </c>
      <c r="E78" s="109" t="str">
        <f>IFERROR(VLOOKUP(B78,Tableau[[Nom Prénom]:[Age]],2,FALSE)," ")</f>
        <v>G</v>
      </c>
      <c r="F78" s="32" t="str">
        <f>IFERROR(VLOOKUP(B78,Tableau[[Nom Prénom]:[Age]],5,FALSE)," ")</f>
        <v>U10</v>
      </c>
      <c r="G78" s="110" t="str">
        <f>IFERROR(VLOOKUP(Tableau46[[#This Row],[Nom Prénom]],#REF!,7,FALSE)," ")</f>
        <v xml:space="preserve"> </v>
      </c>
      <c r="H78" s="110" t="str">
        <f>IFERROR(VLOOKUP(B78,#REF!,3,FALSE)," ")</f>
        <v xml:space="preserve"> </v>
      </c>
      <c r="I78" s="111">
        <f>IFERROR(VLOOKUP(Tableau46[[#This Row],[Nom Prénom]],#REF!,6,FALSE),0)</f>
        <v>0</v>
      </c>
      <c r="J78" s="112" t="str">
        <f>IFERROR(VLOOKUP(B78,#REF!,7,FALSE)," ")</f>
        <v xml:space="preserve"> </v>
      </c>
      <c r="K78" s="112" t="str">
        <f>IFERROR(VLOOKUP(B78,#REF!,3,FALSE)," ")</f>
        <v xml:space="preserve"> </v>
      </c>
      <c r="L78" s="112">
        <f>IFERROR(VLOOKUP(B78,#REF!,6,FALSE),0)</f>
        <v>0</v>
      </c>
      <c r="M78" s="113" t="str">
        <f>IFERROR(VLOOKUP(B78,Tableau3[[#All],[Nom Prénom]:[Catégorie]],8,FALSE)," ")</f>
        <v xml:space="preserve"> </v>
      </c>
      <c r="N78" s="113" t="str">
        <f>IFERROR(VLOOKUP(B78,Tableau3[[#All],[Nom Prénom]:[Catégorie]],4,FALSE)," ")</f>
        <v xml:space="preserve"> </v>
      </c>
      <c r="O78" s="113">
        <f>IFERROR(VLOOKUP(B78,Tableau3[[#All],[Nom Prénom]:[Catégorie]],7,FALSE),0)</f>
        <v>0</v>
      </c>
      <c r="P78" s="114" t="str">
        <f>IFERROR(VLOOKUP(B78,#REF!,8,FALSE)," ")</f>
        <v xml:space="preserve"> </v>
      </c>
      <c r="Q78" s="114" t="str">
        <f>IFERROR(VLOOKUP(B78,#REF!,4,FALSE)," ")</f>
        <v xml:space="preserve"> </v>
      </c>
      <c r="R78" s="114">
        <f>IFERROR(VLOOKUP(B78,#REF!,7,FALSE),0)</f>
        <v>0</v>
      </c>
      <c r="S78" s="115">
        <f t="shared" si="6"/>
        <v>0</v>
      </c>
      <c r="T78" s="116">
        <f>RANK(S78,Tableau46[TOTAL])</f>
        <v>43</v>
      </c>
      <c r="U78" s="117">
        <f t="shared" si="12"/>
        <v>0</v>
      </c>
      <c r="V78" s="118">
        <f>IFERROR((RANK(IF(IF(F78="U10",1,0)=1,U78," "),Tableau46[U10],0)),0)</f>
        <v>20</v>
      </c>
      <c r="W78" s="119" t="str">
        <f t="shared" si="13"/>
        <v xml:space="preserve"> </v>
      </c>
      <c r="X78" s="120">
        <f>IFERROR((RANK(IF(IF(F78="U12",1,0)=1,W78," "),Tableau46[U12],0)),0)</f>
        <v>0</v>
      </c>
      <c r="Y78" s="119" t="str">
        <f t="shared" si="14"/>
        <v xml:space="preserve"> </v>
      </c>
      <c r="Z78" s="121">
        <f>IFERROR((RANK(IF(IF(F78="U14",1,0)=1,Y78," "),Tableau46[U14],0)),0)</f>
        <v>0</v>
      </c>
      <c r="AA78" s="119" t="str">
        <f t="shared" si="15"/>
        <v xml:space="preserve"> </v>
      </c>
      <c r="AB78" s="122">
        <f>IFERROR((RANK(IF(IF(F78="U16",1,0)=1,AA78," "),Tableau46[U16],0)),0)</f>
        <v>0</v>
      </c>
      <c r="AC78" s="119" t="str">
        <f t="shared" si="16"/>
        <v xml:space="preserve"> </v>
      </c>
      <c r="AD78" s="123">
        <f>IFERROR((RANK(IF(IF(F78="U18",1,0)=1,AC78," "),Tableau46[U18],0)),0)</f>
        <v>0</v>
      </c>
      <c r="AE78" s="111">
        <f>Tableau46[[#This Row],[Points   1]]</f>
        <v>0</v>
      </c>
      <c r="AF78" s="112">
        <f>Tableau46[[#This Row],[Points    2]]</f>
        <v>0</v>
      </c>
      <c r="AG78" s="113">
        <f>Tableau46[[#This Row],[Points    3]]</f>
        <v>0</v>
      </c>
      <c r="AH78" s="114">
        <f>Tableau46[[#This Row],[Points4]]</f>
        <v>0</v>
      </c>
    </row>
    <row r="79" spans="1:34">
      <c r="A79" s="4">
        <v>77</v>
      </c>
      <c r="B79" s="14" t="str">
        <f>'Liste joueur'!B90</f>
        <v>FRADIN Paul</v>
      </c>
      <c r="C79" s="109" t="str">
        <f>IFERROR(VLOOKUP(Tableau46[[#This Row],[Nom Prénom]],Tableau[[Nom Prénom]:[Age]],3,FALSE)," ")</f>
        <v>Saumur</v>
      </c>
      <c r="D79" s="109">
        <f>IFERROR(VLOOKUP(B79,Tableau[[Nom Prénom]:[Age]],4,FALSE)," ")</f>
        <v>44142347</v>
      </c>
      <c r="E79" s="109" t="str">
        <f>IFERROR(VLOOKUP(B79,Tableau[[Nom Prénom]:[Age]],2,FALSE)," ")</f>
        <v>G</v>
      </c>
      <c r="F79" s="32" t="str">
        <f>IFERROR(VLOOKUP(B79,Tableau[[Nom Prénom]:[Age]],5,FALSE)," ")</f>
        <v>U10</v>
      </c>
      <c r="G79" s="110" t="str">
        <f>IFERROR(VLOOKUP(Tableau46[[#This Row],[Nom Prénom]],#REF!,7,FALSE)," ")</f>
        <v xml:space="preserve"> </v>
      </c>
      <c r="H79" s="110" t="str">
        <f>IFERROR(VLOOKUP(B79,#REF!,3,FALSE)," ")</f>
        <v xml:space="preserve"> </v>
      </c>
      <c r="I79" s="111">
        <f>IFERROR(VLOOKUP(Tableau46[[#This Row],[Nom Prénom]],#REF!,6,FALSE),0)</f>
        <v>0</v>
      </c>
      <c r="J79" s="112" t="str">
        <f>IFERROR(VLOOKUP(B79,#REF!,7,FALSE)," ")</f>
        <v xml:space="preserve"> </v>
      </c>
      <c r="K79" s="112" t="str">
        <f>IFERROR(VLOOKUP(B79,#REF!,3,FALSE)," ")</f>
        <v xml:space="preserve"> </v>
      </c>
      <c r="L79" s="112">
        <f>IFERROR(VLOOKUP(B79,#REF!,6,FALSE),0)</f>
        <v>0</v>
      </c>
      <c r="M79" s="113">
        <f>IFERROR(VLOOKUP(B79,Tableau3[[#All],[Nom Prénom]:[Catégorie]],8,FALSE)," ")</f>
        <v>4</v>
      </c>
      <c r="N79" s="113" t="str">
        <f>IFERROR(VLOOKUP(B79,Tableau3[[#All],[Nom Prénom]:[Catégorie]],4,FALSE)," ")</f>
        <v>ORANGE</v>
      </c>
      <c r="O79" s="113">
        <f>IFERROR(VLOOKUP(B79,Tableau3[[#All],[Nom Prénom]:[Catégorie]],7,FALSE),0)</f>
        <v>13</v>
      </c>
      <c r="P79" s="114" t="str">
        <f>IFERROR(VLOOKUP(B79,#REF!,8,FALSE)," ")</f>
        <v xml:space="preserve"> </v>
      </c>
      <c r="Q79" s="114" t="str">
        <f>IFERROR(VLOOKUP(B79,#REF!,4,FALSE)," ")</f>
        <v xml:space="preserve"> </v>
      </c>
      <c r="R79" s="114">
        <f>IFERROR(VLOOKUP(B79,#REF!,7,FALSE),0)</f>
        <v>0</v>
      </c>
      <c r="S79" s="115">
        <f t="shared" si="6"/>
        <v>13</v>
      </c>
      <c r="T79" s="116">
        <f>RANK(S79,Tableau46[TOTAL])</f>
        <v>19</v>
      </c>
      <c r="U79" s="117">
        <f t="shared" si="12"/>
        <v>13</v>
      </c>
      <c r="V79" s="118">
        <f>IFERROR((RANK(IF(IF(F79="U10",1,0)=1,U79," "),Tableau46[U10],0)),0)</f>
        <v>8</v>
      </c>
      <c r="W79" s="119" t="str">
        <f t="shared" si="13"/>
        <v xml:space="preserve"> </v>
      </c>
      <c r="X79" s="120">
        <f>IFERROR((RANK(IF(IF(F79="U12",1,0)=1,W79," "),Tableau46[U12],0)),0)</f>
        <v>0</v>
      </c>
      <c r="Y79" s="119" t="str">
        <f t="shared" si="14"/>
        <v xml:space="preserve"> </v>
      </c>
      <c r="Z79" s="121">
        <f>IFERROR((RANK(IF(IF(F79="U14",1,0)=1,Y79," "),Tableau46[U14],0)),0)</f>
        <v>0</v>
      </c>
      <c r="AA79" s="119" t="str">
        <f t="shared" si="15"/>
        <v xml:space="preserve"> </v>
      </c>
      <c r="AB79" s="122">
        <f>IFERROR((RANK(IF(IF(F79="U16",1,0)=1,AA79," "),Tableau46[U16],0)),0)</f>
        <v>0</v>
      </c>
      <c r="AC79" s="119" t="str">
        <f t="shared" si="16"/>
        <v xml:space="preserve"> </v>
      </c>
      <c r="AD79" s="123">
        <f>IFERROR((RANK(IF(IF(F79="U18",1,0)=1,AC79," "),Tableau46[U18],0)),0)</f>
        <v>0</v>
      </c>
      <c r="AE79" s="111">
        <f>Tableau46[[#This Row],[Points   1]]</f>
        <v>0</v>
      </c>
      <c r="AF79" s="112">
        <f>Tableau46[[#This Row],[Points    2]]</f>
        <v>0</v>
      </c>
      <c r="AG79" s="113">
        <f>Tableau46[[#This Row],[Points    3]]</f>
        <v>13</v>
      </c>
      <c r="AH79" s="114">
        <f>Tableau46[[#This Row],[Points4]]</f>
        <v>0</v>
      </c>
    </row>
    <row r="80" spans="1:34" ht="18.75" customHeight="1">
      <c r="A80" s="4">
        <v>78</v>
      </c>
      <c r="B80" s="14" t="str">
        <f>'Liste joueur'!B18</f>
        <v>BHUYAN Paxton</v>
      </c>
      <c r="C80" s="109" t="str">
        <f>IFERROR(VLOOKUP(Tableau46[[#This Row],[Nom Prénom]],Tableau[[Nom Prénom]:[Age]],3,FALSE)," ")</f>
        <v>Saumur</v>
      </c>
      <c r="D80" s="109">
        <f>IFERROR(VLOOKUP(B80,Tableau[[Nom Prénom]:[Age]],4,FALSE)," ")</f>
        <v>535817377</v>
      </c>
      <c r="E80" s="109" t="str">
        <f>IFERROR(VLOOKUP(B80,Tableau[[Nom Prénom]:[Age]],2,FALSE)," ")</f>
        <v>G</v>
      </c>
      <c r="F80" s="32">
        <f>IFERROR(VLOOKUP(B80,Tableau[[Nom Prénom]:[Age]],5,FALSE)," ")</f>
        <v>0</v>
      </c>
      <c r="G80" s="110" t="str">
        <f>IFERROR(VLOOKUP(Tableau46[[#This Row],[Nom Prénom]],#REF!,7,FALSE)," ")</f>
        <v xml:space="preserve"> </v>
      </c>
      <c r="H80" s="110" t="str">
        <f>IFERROR(VLOOKUP(B80,#REF!,3,FALSE)," ")</f>
        <v xml:space="preserve"> </v>
      </c>
      <c r="I80" s="111">
        <f>IFERROR(VLOOKUP(Tableau46[[#This Row],[Nom Prénom]],#REF!,6,FALSE),0)</f>
        <v>0</v>
      </c>
      <c r="J80" s="112" t="str">
        <f>IFERROR(VLOOKUP(B80,#REF!,7,FALSE)," ")</f>
        <v xml:space="preserve"> </v>
      </c>
      <c r="K80" s="112" t="str">
        <f>IFERROR(VLOOKUP(B80,#REF!,3,FALSE)," ")</f>
        <v xml:space="preserve"> </v>
      </c>
      <c r="L80" s="112">
        <f>IFERROR(VLOOKUP(B80,#REF!,6,FALSE),0)</f>
        <v>0</v>
      </c>
      <c r="M80" s="113">
        <f>IFERROR(VLOOKUP(B80,Tableau3[[#All],[Nom Prénom]:[Catégorie]],8,FALSE)," ")</f>
        <v>4</v>
      </c>
      <c r="N80" s="113" t="str">
        <f>IFERROR(VLOOKUP(B80,Tableau3[[#All],[Nom Prénom]:[Catégorie]],4,FALSE)," ")</f>
        <v>VIOLET</v>
      </c>
      <c r="O80" s="113">
        <f>IFERROR(VLOOKUP(B80,Tableau3[[#All],[Nom Prénom]:[Catégorie]],7,FALSE),0)</f>
        <v>1</v>
      </c>
      <c r="P80" s="114" t="str">
        <f>IFERROR(VLOOKUP(B80,#REF!,8,FALSE)," ")</f>
        <v xml:space="preserve"> </v>
      </c>
      <c r="Q80" s="114" t="str">
        <f>IFERROR(VLOOKUP(B80,#REF!,4,FALSE)," ")</f>
        <v xml:space="preserve"> </v>
      </c>
      <c r="R80" s="114">
        <f>IFERROR(VLOOKUP(B80,#REF!,7,FALSE),0)</f>
        <v>0</v>
      </c>
      <c r="S80" s="115">
        <f t="shared" si="6"/>
        <v>1</v>
      </c>
      <c r="T80" s="116">
        <f>RANK(S80,Tableau46[TOTAL])</f>
        <v>41</v>
      </c>
      <c r="U80" s="117" t="str">
        <f t="shared" si="12"/>
        <v xml:space="preserve"> </v>
      </c>
      <c r="V80" s="118">
        <f>IFERROR((RANK(IF(IF(F80="U10",1,0)=1,U80," "),Tableau46[U10],0)),0)</f>
        <v>0</v>
      </c>
      <c r="W80" s="119" t="str">
        <f t="shared" si="13"/>
        <v xml:space="preserve"> </v>
      </c>
      <c r="X80" s="120">
        <f>IFERROR((RANK(IF(IF(F80="U12",1,0)=1,W80," "),Tableau46[U12],0)),0)</f>
        <v>0</v>
      </c>
      <c r="Y80" s="119" t="str">
        <f t="shared" si="14"/>
        <v xml:space="preserve"> </v>
      </c>
      <c r="Z80" s="121">
        <f>IFERROR((RANK(IF(IF(F80="U14",1,0)=1,Y80," "),Tableau46[U14],0)),0)</f>
        <v>0</v>
      </c>
      <c r="AA80" s="119" t="str">
        <f t="shared" si="15"/>
        <v xml:space="preserve"> </v>
      </c>
      <c r="AB80" s="122">
        <f>IFERROR((RANK(IF(IF(F80="U16",1,0)=1,AA80," "),Tableau46[U16],0)),0)</f>
        <v>0</v>
      </c>
      <c r="AC80" s="119" t="str">
        <f t="shared" si="16"/>
        <v xml:space="preserve"> </v>
      </c>
      <c r="AD80" s="123">
        <f>IFERROR((RANK(IF(IF(F80="U18",1,0)=1,AC80," "),Tableau46[U18],0)),0)</f>
        <v>0</v>
      </c>
      <c r="AE80" s="111">
        <f>Tableau46[[#This Row],[Points   1]]</f>
        <v>0</v>
      </c>
      <c r="AF80" s="112">
        <f>Tableau46[[#This Row],[Points    2]]</f>
        <v>0</v>
      </c>
      <c r="AG80" s="113">
        <f>Tableau46[[#This Row],[Points    3]]</f>
        <v>1</v>
      </c>
      <c r="AH80" s="114">
        <f>Tableau46[[#This Row],[Points4]]</f>
        <v>0</v>
      </c>
    </row>
    <row r="81" spans="1:34">
      <c r="A81" s="4">
        <v>79</v>
      </c>
      <c r="B81" s="14" t="str">
        <f>'Liste joueur'!B4</f>
        <v>ASSAF Reem</v>
      </c>
      <c r="C81" s="109" t="str">
        <f>IFERROR(VLOOKUP(Tableau46[[#This Row],[Nom Prénom]],Tableau[[Nom Prénom]:[Age]],3,FALSE)," ")</f>
        <v>Anjou</v>
      </c>
      <c r="D81" s="109">
        <f>IFERROR(VLOOKUP(B81,Tableau[[Nom Prénom]:[Age]],4,FALSE)," ")</f>
        <v>533797358</v>
      </c>
      <c r="E81" s="109" t="str">
        <f>IFERROR(VLOOKUP(B81,Tableau[[Nom Prénom]:[Age]],2,FALSE)," ")</f>
        <v>F</v>
      </c>
      <c r="F81" s="32" t="str">
        <f>IFERROR(VLOOKUP(B81,Tableau[[Nom Prénom]:[Age]],5,FALSE)," ")</f>
        <v>U14</v>
      </c>
      <c r="G81" s="110" t="str">
        <f>IFERROR(VLOOKUP(Tableau46[[#This Row],[Nom Prénom]],#REF!,7,FALSE)," ")</f>
        <v xml:space="preserve"> </v>
      </c>
      <c r="H81" s="110" t="str">
        <f>IFERROR(VLOOKUP(B81,#REF!,3,FALSE)," ")</f>
        <v xml:space="preserve"> </v>
      </c>
      <c r="I81" s="111">
        <f>IFERROR(VLOOKUP(Tableau46[[#This Row],[Nom Prénom]],#REF!,6,FALSE),0)</f>
        <v>0</v>
      </c>
      <c r="J81" s="112" t="str">
        <f>IFERROR(VLOOKUP(B81,#REF!,7,FALSE)," ")</f>
        <v xml:space="preserve"> </v>
      </c>
      <c r="K81" s="112" t="str">
        <f>IFERROR(VLOOKUP(B81,#REF!,3,FALSE)," ")</f>
        <v xml:space="preserve"> </v>
      </c>
      <c r="L81" s="112">
        <f>IFERROR(VLOOKUP(B81,#REF!,6,FALSE),0)</f>
        <v>0</v>
      </c>
      <c r="M81" s="113" t="str">
        <f>IFERROR(VLOOKUP(B81,Tableau3[[#All],[Nom Prénom]:[Catégorie]],8,FALSE)," ")</f>
        <v xml:space="preserve"> </v>
      </c>
      <c r="N81" s="113" t="str">
        <f>IFERROR(VLOOKUP(B81,Tableau3[[#All],[Nom Prénom]:[Catégorie]],4,FALSE)," ")</f>
        <v xml:space="preserve"> </v>
      </c>
      <c r="O81" s="113">
        <f>IFERROR(VLOOKUP(B81,Tableau3[[#All],[Nom Prénom]:[Catégorie]],7,FALSE),0)</f>
        <v>0</v>
      </c>
      <c r="P81" s="114" t="str">
        <f>IFERROR(VLOOKUP(B81,#REF!,8,FALSE)," ")</f>
        <v xml:space="preserve"> </v>
      </c>
      <c r="Q81" s="114" t="str">
        <f>IFERROR(VLOOKUP(B81,#REF!,4,FALSE)," ")</f>
        <v xml:space="preserve"> </v>
      </c>
      <c r="R81" s="114">
        <f>IFERROR(VLOOKUP(B81,#REF!,7,FALSE),0)</f>
        <v>0</v>
      </c>
      <c r="S81" s="115">
        <f t="shared" si="6"/>
        <v>0</v>
      </c>
      <c r="T81" s="116">
        <f>RANK(S81,Tableau46[TOTAL])</f>
        <v>43</v>
      </c>
      <c r="U81" s="117" t="str">
        <f t="shared" si="12"/>
        <v xml:space="preserve"> </v>
      </c>
      <c r="V81" s="118">
        <f>IFERROR((RANK(IF(IF(F81="U10",1,0)=1,U81," "),Tableau46[U10],0)),0)</f>
        <v>0</v>
      </c>
      <c r="W81" s="119" t="str">
        <f t="shared" si="13"/>
        <v xml:space="preserve"> </v>
      </c>
      <c r="X81" s="120">
        <f>IFERROR((RANK(IF(IF(F81="U12",1,0)=1,W81," "),Tableau46[U12],0)),0)</f>
        <v>0</v>
      </c>
      <c r="Y81" s="119">
        <f t="shared" si="14"/>
        <v>0</v>
      </c>
      <c r="Z81" s="121">
        <f>IFERROR((RANK(IF(IF(F81="U14",1,0)=1,Y81," "),Tableau46[U14],0)),0)</f>
        <v>13</v>
      </c>
      <c r="AA81" s="119" t="str">
        <f t="shared" si="15"/>
        <v xml:space="preserve"> </v>
      </c>
      <c r="AB81" s="122">
        <f>IFERROR((RANK(IF(IF(F81="U16",1,0)=1,AA81," "),Tableau46[U16],0)),0)</f>
        <v>0</v>
      </c>
      <c r="AC81" s="119" t="str">
        <f t="shared" si="16"/>
        <v xml:space="preserve"> </v>
      </c>
      <c r="AD81" s="123">
        <f>IFERROR((RANK(IF(IF(F81="U18",1,0)=1,AC81," "),Tableau46[U18],0)),0)</f>
        <v>0</v>
      </c>
      <c r="AE81" s="111">
        <f>Tableau46[[#This Row],[Points   1]]</f>
        <v>0</v>
      </c>
      <c r="AF81" s="112">
        <f>Tableau46[[#This Row],[Points    2]]</f>
        <v>0</v>
      </c>
      <c r="AG81" s="113">
        <f>Tableau46[[#This Row],[Points    3]]</f>
        <v>0</v>
      </c>
      <c r="AH81" s="114">
        <f>Tableau46[[#This Row],[Points4]]</f>
        <v>0</v>
      </c>
    </row>
    <row r="82" spans="1:34">
      <c r="A82" s="4">
        <v>80</v>
      </c>
      <c r="B82" s="14" t="str">
        <f>'Liste joueur'!B101</f>
        <v>GOURET Constance</v>
      </c>
      <c r="C82" s="109" t="str">
        <f>IFERROR(VLOOKUP(Tableau46[[#This Row],[Nom Prénom]],Tableau[[Nom Prénom]:[Age]],3,FALSE)," ")</f>
        <v>Baugé</v>
      </c>
      <c r="D82" s="109">
        <f>IFERROR(VLOOKUP(B82,Tableau[[Nom Prénom]:[Age]],4,FALSE)," ")</f>
        <v>532431306</v>
      </c>
      <c r="E82" s="109" t="str">
        <f>IFERROR(VLOOKUP(B82,Tableau[[Nom Prénom]:[Age]],2,FALSE)," ")</f>
        <v>F</v>
      </c>
      <c r="F82" s="32" t="str">
        <f>IFERROR(VLOOKUP(B82,Tableau[[Nom Prénom]:[Age]],5,FALSE)," ")</f>
        <v>U14</v>
      </c>
      <c r="G82" s="110" t="str">
        <f>IFERROR(VLOOKUP(Tableau46[[#This Row],[Nom Prénom]],#REF!,7,FALSE)," ")</f>
        <v xml:space="preserve"> </v>
      </c>
      <c r="H82" s="110" t="str">
        <f>IFERROR(VLOOKUP(B82,#REF!,3,FALSE)," ")</f>
        <v xml:space="preserve"> </v>
      </c>
      <c r="I82" s="111">
        <f>IFERROR(VLOOKUP(Tableau46[[#This Row],[Nom Prénom]],#REF!,6,FALSE),0)</f>
        <v>0</v>
      </c>
      <c r="J82" s="112" t="str">
        <f>IFERROR(VLOOKUP(B82,#REF!,7,FALSE)," ")</f>
        <v xml:space="preserve"> </v>
      </c>
      <c r="K82" s="112" t="str">
        <f>IFERROR(VLOOKUP(B82,#REF!,3,FALSE)," ")</f>
        <v xml:space="preserve"> </v>
      </c>
      <c r="L82" s="112">
        <f>IFERROR(VLOOKUP(B82,#REF!,6,FALSE),0)</f>
        <v>0</v>
      </c>
      <c r="M82" s="113" t="str">
        <f>IFERROR(VLOOKUP(B82,Tableau3[[#All],[Nom Prénom]:[Catégorie]],8,FALSE)," ")</f>
        <v xml:space="preserve"> </v>
      </c>
      <c r="N82" s="113" t="str">
        <f>IFERROR(VLOOKUP(B82,Tableau3[[#All],[Nom Prénom]:[Catégorie]],4,FALSE)," ")</f>
        <v xml:space="preserve"> </v>
      </c>
      <c r="O82" s="113">
        <f>IFERROR(VLOOKUP(B82,Tableau3[[#All],[Nom Prénom]:[Catégorie]],7,FALSE),0)</f>
        <v>0</v>
      </c>
      <c r="P82" s="114" t="str">
        <f>IFERROR(VLOOKUP(B82,#REF!,8,FALSE)," ")</f>
        <v xml:space="preserve"> </v>
      </c>
      <c r="Q82" s="114" t="str">
        <f>IFERROR(VLOOKUP(B82,#REF!,4,FALSE)," ")</f>
        <v xml:space="preserve"> </v>
      </c>
      <c r="R82" s="114">
        <f>IFERROR(VLOOKUP(B82,#REF!,7,FALSE),0)</f>
        <v>0</v>
      </c>
      <c r="S82" s="115">
        <f t="shared" si="6"/>
        <v>0</v>
      </c>
      <c r="T82" s="116">
        <f>RANK(S82,Tableau46[TOTAL])</f>
        <v>43</v>
      </c>
      <c r="U82" s="117" t="str">
        <f t="shared" si="12"/>
        <v xml:space="preserve"> </v>
      </c>
      <c r="V82" s="118">
        <f>IFERROR((RANK(IF(IF(F82="U10",1,0)=1,U82," "),Tableau46[U10],0)),0)</f>
        <v>0</v>
      </c>
      <c r="W82" s="119" t="str">
        <f t="shared" si="13"/>
        <v xml:space="preserve"> </v>
      </c>
      <c r="X82" s="120">
        <f>IFERROR((RANK(IF(IF(F82="U12",1,0)=1,W82," "),Tableau46[U12],0)),0)</f>
        <v>0</v>
      </c>
      <c r="Y82" s="119">
        <f t="shared" si="14"/>
        <v>0</v>
      </c>
      <c r="Z82" s="121">
        <f>IFERROR((RANK(IF(IF(F82="U14",1,0)=1,Y82," "),Tableau46[U14],0)),0)</f>
        <v>13</v>
      </c>
      <c r="AA82" s="119" t="str">
        <f t="shared" si="15"/>
        <v xml:space="preserve"> </v>
      </c>
      <c r="AB82" s="122">
        <f>IFERROR((RANK(IF(IF(F82="U16",1,0)=1,AA82," "),Tableau46[U16],0)),0)</f>
        <v>0</v>
      </c>
      <c r="AC82" s="119" t="str">
        <f t="shared" si="16"/>
        <v xml:space="preserve"> </v>
      </c>
      <c r="AD82" s="123">
        <f>IFERROR((RANK(IF(IF(F82="U18",1,0)=1,AC82," "),Tableau46[U18],0)),0)</f>
        <v>0</v>
      </c>
      <c r="AE82" s="111">
        <f>Tableau46[[#This Row],[Points   1]]</f>
        <v>0</v>
      </c>
      <c r="AF82" s="112">
        <f>Tableau46[[#This Row],[Points    2]]</f>
        <v>0</v>
      </c>
      <c r="AG82" s="113">
        <f>Tableau46[[#This Row],[Points    3]]</f>
        <v>0</v>
      </c>
      <c r="AH82" s="114">
        <f>Tableau46[[#This Row],[Points4]]</f>
        <v>0</v>
      </c>
    </row>
    <row r="83" spans="1:34">
      <c r="A83" s="4">
        <v>81</v>
      </c>
      <c r="B83" s="14" t="str">
        <f>'Liste joueur'!B39</f>
        <v>CHAMAILLARD Armand</v>
      </c>
      <c r="C83" s="109" t="str">
        <f>IFERROR(VLOOKUP(Tableau46[[#This Row],[Nom Prénom]],Tableau[[Nom Prénom]:[Age]],3,FALSE)," ")</f>
        <v>Cholet</v>
      </c>
      <c r="D83" s="109">
        <f>IFERROR(VLOOKUP(B83,Tableau[[Nom Prénom]:[Age]],4,FALSE)," ")</f>
        <v>531696336</v>
      </c>
      <c r="E83" s="109" t="str">
        <f>IFERROR(VLOOKUP(B83,Tableau[[Nom Prénom]:[Age]],2,FALSE)," ")</f>
        <v>G</v>
      </c>
      <c r="F83" s="32" t="str">
        <f>IFERROR(VLOOKUP(B83,Tableau[[Nom Prénom]:[Age]],5,FALSE)," ")</f>
        <v>U14</v>
      </c>
      <c r="G83" s="110" t="str">
        <f>IFERROR(VLOOKUP(Tableau46[[#This Row],[Nom Prénom]],#REF!,7,FALSE)," ")</f>
        <v xml:space="preserve"> </v>
      </c>
      <c r="H83" s="110" t="str">
        <f>IFERROR(VLOOKUP(B83,#REF!,3,FALSE)," ")</f>
        <v xml:space="preserve"> </v>
      </c>
      <c r="I83" s="111">
        <f>IFERROR(VLOOKUP(Tableau46[[#This Row],[Nom Prénom]],#REF!,6,FALSE),0)</f>
        <v>0</v>
      </c>
      <c r="J83" s="112" t="str">
        <f>IFERROR(VLOOKUP(B83,#REF!,7,FALSE)," ")</f>
        <v xml:space="preserve"> </v>
      </c>
      <c r="K83" s="112" t="str">
        <f>IFERROR(VLOOKUP(B83,#REF!,3,FALSE)," ")</f>
        <v xml:space="preserve"> </v>
      </c>
      <c r="L83" s="112">
        <f>IFERROR(VLOOKUP(B83,#REF!,6,FALSE),0)</f>
        <v>0</v>
      </c>
      <c r="M83" s="113">
        <f>IFERROR(VLOOKUP(B83,Tableau3[[#All],[Nom Prénom]:[Catégorie]],8,FALSE)," ")</f>
        <v>0</v>
      </c>
      <c r="N83" s="113" t="str">
        <f>IFERROR(VLOOKUP(B83,Tableau3[[#All],[Nom Prénom]:[Catégorie]],4,FALSE)," ")</f>
        <v>ROUGE</v>
      </c>
      <c r="O83" s="113">
        <f>IFERROR(VLOOKUP(B83,Tableau3[[#All],[Nom Prénom]:[Catégorie]],7,FALSE),0)</f>
        <v>18</v>
      </c>
      <c r="P83" s="114" t="str">
        <f>IFERROR(VLOOKUP(B83,#REF!,8,FALSE)," ")</f>
        <v xml:space="preserve"> </v>
      </c>
      <c r="Q83" s="114" t="str">
        <f>IFERROR(VLOOKUP(B83,#REF!,4,FALSE)," ")</f>
        <v xml:space="preserve"> </v>
      </c>
      <c r="R83" s="114">
        <f>IFERROR(VLOOKUP(B83,#REF!,7,FALSE),0)</f>
        <v>0</v>
      </c>
      <c r="S83" s="115">
        <f t="shared" si="6"/>
        <v>18</v>
      </c>
      <c r="T83" s="116">
        <f>RANK(S83,Tableau46[TOTAL])</f>
        <v>15</v>
      </c>
      <c r="U83" s="117" t="str">
        <f t="shared" si="12"/>
        <v xml:space="preserve"> </v>
      </c>
      <c r="V83" s="118">
        <f>IFERROR((RANK(IF(IF(F83="U10",1,0)=1,U83," "),Tableau46[U10],0)),0)</f>
        <v>0</v>
      </c>
      <c r="W83" s="119" t="str">
        <f t="shared" si="13"/>
        <v xml:space="preserve"> </v>
      </c>
      <c r="X83" s="120">
        <f>IFERROR((RANK(IF(IF(F83="U12",1,0)=1,W83," "),Tableau46[U12],0)),0)</f>
        <v>0</v>
      </c>
      <c r="Y83" s="119">
        <f t="shared" si="14"/>
        <v>18</v>
      </c>
      <c r="Z83" s="121">
        <f>IFERROR((RANK(IF(IF(F83="U14",1,0)=1,Y83," "),Tableau46[U14],0)),0)</f>
        <v>6</v>
      </c>
      <c r="AA83" s="119" t="str">
        <f t="shared" si="15"/>
        <v xml:space="preserve"> </v>
      </c>
      <c r="AB83" s="122">
        <f>IFERROR((RANK(IF(IF(F83="U16",1,0)=1,AA83," "),Tableau46[U16],0)),0)</f>
        <v>0</v>
      </c>
      <c r="AC83" s="119" t="str">
        <f t="shared" si="16"/>
        <v xml:space="preserve"> </v>
      </c>
      <c r="AD83" s="123">
        <f>IFERROR((RANK(IF(IF(F83="U18",1,0)=1,AC83," "),Tableau46[U18],0)),0)</f>
        <v>0</v>
      </c>
      <c r="AE83" s="111">
        <f>Tableau46[[#This Row],[Points   1]]</f>
        <v>0</v>
      </c>
      <c r="AF83" s="112">
        <f>Tableau46[[#This Row],[Points    2]]</f>
        <v>0</v>
      </c>
      <c r="AG83" s="113">
        <f>Tableau46[[#This Row],[Points    3]]</f>
        <v>18</v>
      </c>
      <c r="AH83" s="114">
        <f>Tableau46[[#This Row],[Points4]]</f>
        <v>0</v>
      </c>
    </row>
    <row r="84" spans="1:34">
      <c r="A84" s="4">
        <v>82</v>
      </c>
      <c r="B84" s="14" t="str">
        <f>'Liste joueur'!B53</f>
        <v>COURTHAUDON Louis Axel</v>
      </c>
      <c r="C84" s="109" t="str">
        <f>IFERROR(VLOOKUP(Tableau46[[#This Row],[Nom Prénom]],Tableau[[Nom Prénom]:[Age]],3,FALSE)," ")</f>
        <v>St Sylvain</v>
      </c>
      <c r="D84" s="109">
        <f>IFERROR(VLOOKUP(B84,Tableau[[Nom Prénom]:[Age]],4,FALSE)," ")</f>
        <v>519139372</v>
      </c>
      <c r="E84" s="109" t="str">
        <f>IFERROR(VLOOKUP(B84,Tableau[[Nom Prénom]:[Age]],2,FALSE)," ")</f>
        <v>G</v>
      </c>
      <c r="F84" s="32" t="str">
        <f>IFERROR(VLOOKUP(B84,Tableau[[Nom Prénom]:[Age]],5,FALSE)," ")</f>
        <v>U14</v>
      </c>
      <c r="G84" s="110" t="str">
        <f>IFERROR(VLOOKUP(Tableau46[[#This Row],[Nom Prénom]],#REF!,7,FALSE)," ")</f>
        <v xml:space="preserve"> </v>
      </c>
      <c r="H84" s="110" t="str">
        <f>IFERROR(VLOOKUP(B84,#REF!,3,FALSE)," ")</f>
        <v xml:space="preserve"> </v>
      </c>
      <c r="I84" s="111">
        <f>IFERROR(VLOOKUP(Tableau46[[#This Row],[Nom Prénom]],#REF!,6,FALSE),0)</f>
        <v>0</v>
      </c>
      <c r="J84" s="112" t="str">
        <f>IFERROR(VLOOKUP(B84,#REF!,7,FALSE)," ")</f>
        <v xml:space="preserve"> </v>
      </c>
      <c r="K84" s="112" t="str">
        <f>IFERROR(VLOOKUP(B84,#REF!,3,FALSE)," ")</f>
        <v xml:space="preserve"> </v>
      </c>
      <c r="L84" s="112">
        <f>IFERROR(VLOOKUP(B84,#REF!,6,FALSE),0)</f>
        <v>0</v>
      </c>
      <c r="M84" s="113">
        <f>IFERROR(VLOOKUP(B84,Tableau3[[#All],[Nom Prénom]:[Catégorie]],8,FALSE)," ")</f>
        <v>0</v>
      </c>
      <c r="N84" s="113" t="str">
        <f>IFERROR(VLOOKUP(B84,Tableau3[[#All],[Nom Prénom]:[Catégorie]],4,FALSE)," ")</f>
        <v>JAUNE</v>
      </c>
      <c r="O84" s="113">
        <f>IFERROR(VLOOKUP(B84,Tableau3[[#All],[Nom Prénom]:[Catégorie]],7,FALSE),0)</f>
        <v>3</v>
      </c>
      <c r="P84" s="114" t="str">
        <f>IFERROR(VLOOKUP(B84,#REF!,8,FALSE)," ")</f>
        <v xml:space="preserve"> </v>
      </c>
      <c r="Q84" s="114" t="str">
        <f>IFERROR(VLOOKUP(B84,#REF!,4,FALSE)," ")</f>
        <v xml:space="preserve"> </v>
      </c>
      <c r="R84" s="114">
        <f>IFERROR(VLOOKUP(B84,#REF!,7,FALSE),0)</f>
        <v>0</v>
      </c>
      <c r="S84" s="115">
        <f t="shared" si="6"/>
        <v>3</v>
      </c>
      <c r="T84" s="116">
        <f>RANK(S84,Tableau46[TOTAL])</f>
        <v>38</v>
      </c>
      <c r="U84" s="117" t="str">
        <f t="shared" si="12"/>
        <v xml:space="preserve"> </v>
      </c>
      <c r="V84" s="118">
        <f>IFERROR((RANK(IF(IF(F84="U10",1,0)=1,U84," "),Tableau46[U10],0)),0)</f>
        <v>0</v>
      </c>
      <c r="W84" s="119" t="str">
        <f t="shared" si="13"/>
        <v xml:space="preserve"> </v>
      </c>
      <c r="X84" s="120">
        <f>IFERROR((RANK(IF(IF(F84="U12",1,0)=1,W84," "),Tableau46[U12],0)),0)</f>
        <v>0</v>
      </c>
      <c r="Y84" s="119">
        <f t="shared" si="14"/>
        <v>3</v>
      </c>
      <c r="Z84" s="121">
        <f>IFERROR((RANK(IF(IF(F84="U14",1,0)=1,Y84," "),Tableau46[U14],0)),0)</f>
        <v>12</v>
      </c>
      <c r="AA84" s="119" t="str">
        <f t="shared" si="15"/>
        <v xml:space="preserve"> </v>
      </c>
      <c r="AB84" s="122">
        <f>IFERROR((RANK(IF(IF(F84="U16",1,0)=1,AA84," "),Tableau46[U16],0)),0)</f>
        <v>0</v>
      </c>
      <c r="AC84" s="119" t="str">
        <f t="shared" si="16"/>
        <v xml:space="preserve"> </v>
      </c>
      <c r="AD84" s="123">
        <f>IFERROR((RANK(IF(IF(F84="U18",1,0)=1,AC84," "),Tableau46[U18],0)),0)</f>
        <v>0</v>
      </c>
      <c r="AE84" s="111">
        <f>Tableau46[[#This Row],[Points   1]]</f>
        <v>0</v>
      </c>
      <c r="AF84" s="112">
        <f>Tableau46[[#This Row],[Points    2]]</f>
        <v>0</v>
      </c>
      <c r="AG84" s="113">
        <f>Tableau46[[#This Row],[Points    3]]</f>
        <v>3</v>
      </c>
      <c r="AH84" s="114">
        <f>Tableau46[[#This Row],[Points4]]</f>
        <v>0</v>
      </c>
    </row>
    <row r="85" spans="1:34">
      <c r="A85" s="4">
        <v>83</v>
      </c>
      <c r="B85" s="14" t="str">
        <f>'Liste joueur'!B37</f>
        <v>BUTRULLE Victor</v>
      </c>
      <c r="C85" s="109" t="str">
        <f>IFERROR(VLOOKUP(Tableau46[[#This Row],[Nom Prénom]],Tableau[[Nom Prénom]:[Age]],3,FALSE)," ")</f>
        <v>Anjou</v>
      </c>
      <c r="D85" s="109">
        <f>IFERROR(VLOOKUP(B85,Tableau[[Nom Prénom]:[Age]],4,FALSE)," ")</f>
        <v>45122356</v>
      </c>
      <c r="E85" s="109" t="str">
        <f>IFERROR(VLOOKUP(B85,Tableau[[Nom Prénom]:[Age]],2,FALSE)," ")</f>
        <v>G</v>
      </c>
      <c r="F85" s="32" t="str">
        <f>IFERROR(VLOOKUP(B85,Tableau[[Nom Prénom]:[Age]],5,FALSE)," ")</f>
        <v>U14</v>
      </c>
      <c r="G85" s="110" t="str">
        <f>IFERROR(VLOOKUP(Tableau46[[#This Row],[Nom Prénom]],#REF!,7,FALSE)," ")</f>
        <v xml:space="preserve"> </v>
      </c>
      <c r="H85" s="110" t="str">
        <f>IFERROR(VLOOKUP(B85,#REF!,3,FALSE)," ")</f>
        <v xml:space="preserve"> </v>
      </c>
      <c r="I85" s="111">
        <f>IFERROR(VLOOKUP(Tableau46[[#This Row],[Nom Prénom]],#REF!,6,FALSE),0)</f>
        <v>0</v>
      </c>
      <c r="J85" s="112" t="str">
        <f>IFERROR(VLOOKUP(B85,#REF!,7,FALSE)," ")</f>
        <v xml:space="preserve"> </v>
      </c>
      <c r="K85" s="112" t="str">
        <f>IFERROR(VLOOKUP(B85,#REF!,3,FALSE)," ")</f>
        <v xml:space="preserve"> </v>
      </c>
      <c r="L85" s="112">
        <f>IFERROR(VLOOKUP(B85,#REF!,6,FALSE),0)</f>
        <v>0</v>
      </c>
      <c r="M85" s="113">
        <f>IFERROR(VLOOKUP(B85,Tableau3[[#All],[Nom Prénom]:[Catégorie]],8,FALSE)," ")</f>
        <v>0</v>
      </c>
      <c r="N85" s="113" t="str">
        <f>IFERROR(VLOOKUP(B85,Tableau3[[#All],[Nom Prénom]:[Catégorie]],4,FALSE)," ")</f>
        <v>ORANGE</v>
      </c>
      <c r="O85" s="113">
        <f>IFERROR(VLOOKUP(B85,Tableau3[[#All],[Nom Prénom]:[Catégorie]],7,FALSE),0)</f>
        <v>38</v>
      </c>
      <c r="P85" s="114" t="str">
        <f>IFERROR(VLOOKUP(B85,#REF!,8,FALSE)," ")</f>
        <v xml:space="preserve"> </v>
      </c>
      <c r="Q85" s="114" t="str">
        <f>IFERROR(VLOOKUP(B85,#REF!,4,FALSE)," ")</f>
        <v xml:space="preserve"> </v>
      </c>
      <c r="R85" s="114">
        <f>IFERROR(VLOOKUP(B85,#REF!,7,FALSE),0)</f>
        <v>0</v>
      </c>
      <c r="S85" s="115">
        <f t="shared" si="6"/>
        <v>38</v>
      </c>
      <c r="T85" s="116">
        <f>RANK(S85,Tableau46[TOTAL])</f>
        <v>2</v>
      </c>
      <c r="U85" s="117" t="str">
        <f t="shared" si="12"/>
        <v xml:space="preserve"> </v>
      </c>
      <c r="V85" s="118">
        <f>IFERROR((RANK(IF(IF(F85="U10",1,0)=1,U85," "),Tableau46[U10],0)),0)</f>
        <v>0</v>
      </c>
      <c r="W85" s="119" t="str">
        <f t="shared" si="13"/>
        <v xml:space="preserve"> </v>
      </c>
      <c r="X85" s="120">
        <f>IFERROR((RANK(IF(IF(F85="U12",1,0)=1,W85," "),Tableau46[U12],0)),0)</f>
        <v>0</v>
      </c>
      <c r="Y85" s="119">
        <f t="shared" si="14"/>
        <v>38</v>
      </c>
      <c r="Z85" s="121">
        <f>IFERROR((RANK(IF(IF(F85="U14",1,0)=1,Y85," "),Tableau46[U14],0)),0)</f>
        <v>2</v>
      </c>
      <c r="AA85" s="119" t="str">
        <f t="shared" si="15"/>
        <v xml:space="preserve"> </v>
      </c>
      <c r="AB85" s="122">
        <f>IFERROR((RANK(IF(IF(F85="U16",1,0)=1,AA85," "),Tableau46[U16],0)),0)</f>
        <v>0</v>
      </c>
      <c r="AC85" s="119" t="str">
        <f t="shared" si="16"/>
        <v xml:space="preserve"> </v>
      </c>
      <c r="AD85" s="123">
        <f>IFERROR((RANK(IF(IF(F85="U18",1,0)=1,AC85," "),Tableau46[U18],0)),0)</f>
        <v>0</v>
      </c>
      <c r="AE85" s="111">
        <f>Tableau46[[#This Row],[Points   1]]</f>
        <v>0</v>
      </c>
      <c r="AF85" s="112">
        <f>Tableau46[[#This Row],[Points    2]]</f>
        <v>0</v>
      </c>
      <c r="AG85" s="113">
        <f>Tableau46[[#This Row],[Points    3]]</f>
        <v>38</v>
      </c>
      <c r="AH85" s="114">
        <f>Tableau46[[#This Row],[Points4]]</f>
        <v>0</v>
      </c>
    </row>
    <row r="86" spans="1:34">
      <c r="A86" s="4">
        <v>84</v>
      </c>
      <c r="B86" s="14" t="str">
        <f>'Liste joueur'!B52</f>
        <v>COURSIERE Max</v>
      </c>
      <c r="C86" s="109" t="str">
        <f>IFERROR(VLOOKUP(Tableau46[[#This Row],[Nom Prénom]],Tableau[[Nom Prénom]:[Age]],3,FALSE)," ")</f>
        <v>Cholet</v>
      </c>
      <c r="D86" s="109">
        <f>IFERROR(VLOOKUP(B86,Tableau[[Nom Prénom]:[Age]],4,FALSE)," ")</f>
        <v>535315329</v>
      </c>
      <c r="E86" s="109" t="str">
        <f>IFERROR(VLOOKUP(B86,Tableau[[Nom Prénom]:[Age]],2,FALSE)," ")</f>
        <v>G</v>
      </c>
      <c r="F86" s="32" t="str">
        <f>IFERROR(VLOOKUP(B86,Tableau[[Nom Prénom]:[Age]],5,FALSE)," ")</f>
        <v>U16</v>
      </c>
      <c r="G86" s="110" t="str">
        <f>IFERROR(VLOOKUP(Tableau46[[#This Row],[Nom Prénom]],#REF!,7,FALSE)," ")</f>
        <v xml:space="preserve"> </v>
      </c>
      <c r="H86" s="110" t="str">
        <f>IFERROR(VLOOKUP(B86,#REF!,3,FALSE)," ")</f>
        <v xml:space="preserve"> </v>
      </c>
      <c r="I86" s="111">
        <f>IFERROR(VLOOKUP(Tableau46[[#This Row],[Nom Prénom]],#REF!,6,FALSE),0)</f>
        <v>0</v>
      </c>
      <c r="J86" s="112" t="str">
        <f>IFERROR(VLOOKUP(B86,#REF!,7,FALSE)," ")</f>
        <v xml:space="preserve"> </v>
      </c>
      <c r="K86" s="112" t="str">
        <f>IFERROR(VLOOKUP(B86,#REF!,3,FALSE)," ")</f>
        <v xml:space="preserve"> </v>
      </c>
      <c r="L86" s="112">
        <f>IFERROR(VLOOKUP(B86,#REF!,6,FALSE),0)</f>
        <v>0</v>
      </c>
      <c r="M86" s="113" t="str">
        <f>IFERROR(VLOOKUP(B86,Tableau3[[#All],[Nom Prénom]:[Catégorie]],8,FALSE)," ")</f>
        <v xml:space="preserve"> </v>
      </c>
      <c r="N86" s="113" t="str">
        <f>IFERROR(VLOOKUP(B86,Tableau3[[#All],[Nom Prénom]:[Catégorie]],4,FALSE)," ")</f>
        <v xml:space="preserve"> </v>
      </c>
      <c r="O86" s="113">
        <f>IFERROR(VLOOKUP(B86,Tableau3[[#All],[Nom Prénom]:[Catégorie]],7,FALSE),0)</f>
        <v>0</v>
      </c>
      <c r="P86" s="114" t="str">
        <f>IFERROR(VLOOKUP(B86,#REF!,8,FALSE)," ")</f>
        <v xml:space="preserve"> </v>
      </c>
      <c r="Q86" s="114" t="str">
        <f>IFERROR(VLOOKUP(B86,#REF!,4,FALSE)," ")</f>
        <v xml:space="preserve"> </v>
      </c>
      <c r="R86" s="114">
        <f>IFERROR(VLOOKUP(B86,#REF!,7,FALSE),0)</f>
        <v>0</v>
      </c>
      <c r="S86" s="115">
        <f t="shared" si="6"/>
        <v>0</v>
      </c>
      <c r="T86" s="116">
        <f>RANK(S86,Tableau46[TOTAL])</f>
        <v>43</v>
      </c>
      <c r="U86" s="117" t="str">
        <f t="shared" si="12"/>
        <v xml:space="preserve"> </v>
      </c>
      <c r="V86" s="118">
        <f>IFERROR((RANK(IF(IF(F86="U10",1,0)=1,U86," "),Tableau46[U10],0)),0)</f>
        <v>0</v>
      </c>
      <c r="W86" s="119" t="str">
        <f t="shared" si="13"/>
        <v xml:space="preserve"> </v>
      </c>
      <c r="X86" s="120">
        <f>IFERROR((RANK(IF(IF(F86="U12",1,0)=1,W86," "),Tableau46[U12],0)),0)</f>
        <v>0</v>
      </c>
      <c r="Y86" s="119" t="str">
        <f t="shared" si="14"/>
        <v xml:space="preserve"> </v>
      </c>
      <c r="Z86" s="121">
        <f>IFERROR((RANK(IF(IF(F86="U14",1,0)=1,Y86," "),Tableau46[U14],0)),0)</f>
        <v>0</v>
      </c>
      <c r="AA86" s="119">
        <f t="shared" si="15"/>
        <v>0</v>
      </c>
      <c r="AB86" s="122">
        <f>IFERROR((RANK(IF(IF(F86="U16",1,0)=1,AA86," "),Tableau46[U16],0)),0)</f>
        <v>3</v>
      </c>
      <c r="AC86" s="119" t="str">
        <f t="shared" si="16"/>
        <v xml:space="preserve"> </v>
      </c>
      <c r="AD86" s="123">
        <f>IFERROR((RANK(IF(IF(F86="U18",1,0)=1,AC86," "),Tableau46[U18],0)),0)</f>
        <v>0</v>
      </c>
      <c r="AE86" s="111">
        <f>Tableau46[[#This Row],[Points   1]]</f>
        <v>0</v>
      </c>
      <c r="AF86" s="112">
        <f>Tableau46[[#This Row],[Points    2]]</f>
        <v>0</v>
      </c>
      <c r="AG86" s="113">
        <f>Tableau46[[#This Row],[Points    3]]</f>
        <v>0</v>
      </c>
      <c r="AH86" s="114">
        <f>Tableau46[[#This Row],[Points4]]</f>
        <v>0</v>
      </c>
    </row>
    <row r="87" spans="1:34">
      <c r="A87" s="4">
        <v>85</v>
      </c>
      <c r="B87" s="14" t="str">
        <f>'Liste joueur'!B86</f>
        <v>FOSSET Louis</v>
      </c>
      <c r="C87" s="109" t="str">
        <f>IFERROR(VLOOKUP(Tableau46[[#This Row],[Nom Prénom]],Tableau[[Nom Prénom]:[Age]],3,FALSE)," ")</f>
        <v>Anjou</v>
      </c>
      <c r="D87" s="109">
        <f>IFERROR(VLOOKUP(B87,Tableau[[Nom Prénom]:[Age]],4,FALSE)," ")</f>
        <v>512214338</v>
      </c>
      <c r="E87" s="109" t="str">
        <f>IFERROR(VLOOKUP(B87,Tableau[[Nom Prénom]:[Age]],2,FALSE)," ")</f>
        <v>G</v>
      </c>
      <c r="F87" s="32" t="str">
        <f>IFERROR(VLOOKUP(B87,Tableau[[Nom Prénom]:[Age]],5,FALSE)," ")</f>
        <v>U16</v>
      </c>
      <c r="G87" s="110" t="str">
        <f>IFERROR(VLOOKUP(Tableau46[[#This Row],[Nom Prénom]],#REF!,7,FALSE)," ")</f>
        <v xml:space="preserve"> </v>
      </c>
      <c r="H87" s="110" t="str">
        <f>IFERROR(VLOOKUP(B87,#REF!,3,FALSE)," ")</f>
        <v xml:space="preserve"> </v>
      </c>
      <c r="I87" s="111">
        <f>IFERROR(VLOOKUP(Tableau46[[#This Row],[Nom Prénom]],#REF!,6,FALSE),0)</f>
        <v>0</v>
      </c>
      <c r="J87" s="112" t="str">
        <f>IFERROR(VLOOKUP(B87,#REF!,7,FALSE)," ")</f>
        <v xml:space="preserve"> </v>
      </c>
      <c r="K87" s="112" t="str">
        <f>IFERROR(VLOOKUP(B87,#REF!,3,FALSE)," ")</f>
        <v xml:space="preserve"> </v>
      </c>
      <c r="L87" s="112">
        <f>IFERROR(VLOOKUP(B87,#REF!,6,FALSE),0)</f>
        <v>0</v>
      </c>
      <c r="M87" s="113" t="str">
        <f>IFERROR(VLOOKUP(B87,Tableau3[[#All],[Nom Prénom]:[Catégorie]],8,FALSE)," ")</f>
        <v xml:space="preserve"> </v>
      </c>
      <c r="N87" s="113" t="str">
        <f>IFERROR(VLOOKUP(B87,Tableau3[[#All],[Nom Prénom]:[Catégorie]],4,FALSE)," ")</f>
        <v xml:space="preserve"> </v>
      </c>
      <c r="O87" s="113">
        <f>IFERROR(VLOOKUP(B87,Tableau3[[#All],[Nom Prénom]:[Catégorie]],7,FALSE),0)</f>
        <v>0</v>
      </c>
      <c r="P87" s="114" t="str">
        <f>IFERROR(VLOOKUP(B87,#REF!,8,FALSE)," ")</f>
        <v xml:space="preserve"> </v>
      </c>
      <c r="Q87" s="114" t="str">
        <f>IFERROR(VLOOKUP(B87,#REF!,4,FALSE)," ")</f>
        <v xml:space="preserve"> </v>
      </c>
      <c r="R87" s="114">
        <f>IFERROR(VLOOKUP(B87,#REF!,7,FALSE),0)</f>
        <v>0</v>
      </c>
      <c r="S87" s="115">
        <f t="shared" si="6"/>
        <v>0</v>
      </c>
      <c r="T87" s="116">
        <f>RANK(S87,Tableau46[TOTAL])</f>
        <v>43</v>
      </c>
      <c r="U87" s="117" t="str">
        <f t="shared" si="12"/>
        <v xml:space="preserve"> </v>
      </c>
      <c r="V87" s="118">
        <f>IFERROR((RANK(IF(IF(F87="U10",1,0)=1,U87," "),Tableau46[U10],0)),0)</f>
        <v>0</v>
      </c>
      <c r="W87" s="119" t="str">
        <f t="shared" si="13"/>
        <v xml:space="preserve"> </v>
      </c>
      <c r="X87" s="120">
        <f>IFERROR((RANK(IF(IF(F87="U12",1,0)=1,W87," "),Tableau46[U12],0)),0)</f>
        <v>0</v>
      </c>
      <c r="Y87" s="119" t="str">
        <f t="shared" si="14"/>
        <v xml:space="preserve"> </v>
      </c>
      <c r="Z87" s="121">
        <f>IFERROR((RANK(IF(IF(F87="U14",1,0)=1,Y87," "),Tableau46[U14],0)),0)</f>
        <v>0</v>
      </c>
      <c r="AA87" s="119">
        <f t="shared" si="15"/>
        <v>0</v>
      </c>
      <c r="AB87" s="122">
        <f>IFERROR((RANK(IF(IF(F87="U16",1,0)=1,AA87," "),Tableau46[U16],0)),0)</f>
        <v>3</v>
      </c>
      <c r="AC87" s="119" t="str">
        <f t="shared" si="16"/>
        <v xml:space="preserve"> </v>
      </c>
      <c r="AD87" s="123">
        <f>IFERROR((RANK(IF(IF(F87="U18",1,0)=1,AC87," "),Tableau46[U18],0)),0)</f>
        <v>0</v>
      </c>
      <c r="AE87" s="111">
        <f>Tableau46[[#This Row],[Points   1]]</f>
        <v>0</v>
      </c>
      <c r="AF87" s="112">
        <f>Tableau46[[#This Row],[Points    2]]</f>
        <v>0</v>
      </c>
      <c r="AG87" s="113">
        <f>Tableau46[[#This Row],[Points    3]]</f>
        <v>0</v>
      </c>
      <c r="AH87" s="114">
        <f>Tableau46[[#This Row],[Points4]]</f>
        <v>0</v>
      </c>
    </row>
    <row r="88" spans="1:34">
      <c r="A88" s="4">
        <v>86</v>
      </c>
      <c r="B88" s="14" t="str">
        <f>'Liste joueur'!B80</f>
        <v>DUVAL Antonin</v>
      </c>
      <c r="C88" s="109" t="str">
        <f>IFERROR(VLOOKUP(Tableau46[[#This Row],[Nom Prénom]],Tableau[[Nom Prénom]:[Age]],3,FALSE)," ")</f>
        <v>St Sylvain</v>
      </c>
      <c r="D88" s="109">
        <f>IFERROR(VLOOKUP(B88,Tableau[[Nom Prénom]:[Age]],4,FALSE)," ")</f>
        <v>538048372</v>
      </c>
      <c r="E88" s="109" t="str">
        <f>IFERROR(VLOOKUP(B88,Tableau[[Nom Prénom]:[Age]],2,FALSE)," ")</f>
        <v>G</v>
      </c>
      <c r="F88" s="32" t="str">
        <f>IFERROR(VLOOKUP(B88,Tableau[[Nom Prénom]:[Age]],5,FALSE)," ")</f>
        <v>U12</v>
      </c>
      <c r="G88" s="110" t="str">
        <f>IFERROR(VLOOKUP(Tableau46[[#This Row],[Nom Prénom]],#REF!,7,FALSE)," ")</f>
        <v xml:space="preserve"> </v>
      </c>
      <c r="H88" s="110" t="str">
        <f>IFERROR(VLOOKUP(B88,#REF!,3,FALSE)," ")</f>
        <v xml:space="preserve"> </v>
      </c>
      <c r="I88" s="111">
        <f>IFERROR(VLOOKUP(Tableau46[[#This Row],[Nom Prénom]],#REF!,6,FALSE),0)</f>
        <v>0</v>
      </c>
      <c r="J88" s="112" t="str">
        <f>IFERROR(VLOOKUP(B88,#REF!,7,FALSE)," ")</f>
        <v xml:space="preserve"> </v>
      </c>
      <c r="K88" s="112" t="str">
        <f>IFERROR(VLOOKUP(B88,#REF!,3,FALSE)," ")</f>
        <v xml:space="preserve"> </v>
      </c>
      <c r="L88" s="112">
        <f>IFERROR(VLOOKUP(B88,#REF!,6,FALSE),0)</f>
        <v>0</v>
      </c>
      <c r="M88" s="113">
        <f>IFERROR(VLOOKUP(B88,Tableau3[[#All],[Nom Prénom]:[Catégorie]],8,FALSE)," ")</f>
        <v>1</v>
      </c>
      <c r="N88" s="113" t="str">
        <f>IFERROR(VLOOKUP(B88,Tableau3[[#All],[Nom Prénom]:[Catégorie]],4,FALSE)," ")</f>
        <v>BLEU</v>
      </c>
      <c r="O88" s="113">
        <f>IFERROR(VLOOKUP(B88,Tableau3[[#All],[Nom Prénom]:[Catégorie]],7,FALSE),0)</f>
        <v>7</v>
      </c>
      <c r="P88" s="114" t="str">
        <f>IFERROR(VLOOKUP(B88,#REF!,8,FALSE)," ")</f>
        <v xml:space="preserve"> </v>
      </c>
      <c r="Q88" s="114" t="str">
        <f>IFERROR(VLOOKUP(B88,#REF!,4,FALSE)," ")</f>
        <v xml:space="preserve"> </v>
      </c>
      <c r="R88" s="114">
        <f>IFERROR(VLOOKUP(B88,#REF!,7,FALSE),0)</f>
        <v>0</v>
      </c>
      <c r="S88" s="115">
        <f t="shared" si="6"/>
        <v>7</v>
      </c>
      <c r="T88" s="116">
        <f>RANK(S88,Tableau46[TOTAL])</f>
        <v>28</v>
      </c>
      <c r="U88" s="117" t="str">
        <f t="shared" si="12"/>
        <v xml:space="preserve"> </v>
      </c>
      <c r="V88" s="118">
        <f>IFERROR((RANK(IF(IF(F88="U10",1,0)=1,U88," "),Tableau46[U10],0)),0)</f>
        <v>0</v>
      </c>
      <c r="W88" s="119">
        <f t="shared" si="13"/>
        <v>7</v>
      </c>
      <c r="X88" s="120">
        <f>IFERROR((RANK(IF(IF(F88="U12",1,0)=1,W88," "),Tableau46[U12],0)),0)</f>
        <v>4</v>
      </c>
      <c r="Y88" s="119" t="str">
        <f t="shared" si="14"/>
        <v xml:space="preserve"> </v>
      </c>
      <c r="Z88" s="121">
        <f>IFERROR((RANK(IF(IF(F88="U14",1,0)=1,Y88," "),Tableau46[U14],0)),0)</f>
        <v>0</v>
      </c>
      <c r="AA88" s="119" t="str">
        <f t="shared" si="15"/>
        <v xml:space="preserve"> </v>
      </c>
      <c r="AB88" s="122">
        <f>IFERROR((RANK(IF(IF(F88="U16",1,0)=1,AA88," "),Tableau46[U16],0)),0)</f>
        <v>0</v>
      </c>
      <c r="AC88" s="119" t="str">
        <f t="shared" si="16"/>
        <v xml:space="preserve"> </v>
      </c>
      <c r="AD88" s="123">
        <f>IFERROR((RANK(IF(IF(F88="U18",1,0)=1,AC88," "),Tableau46[U18],0)),0)</f>
        <v>0</v>
      </c>
      <c r="AE88" s="111">
        <f>Tableau46[[#This Row],[Points   1]]</f>
        <v>0</v>
      </c>
      <c r="AF88" s="112">
        <f>Tableau46[[#This Row],[Points    2]]</f>
        <v>0</v>
      </c>
      <c r="AG88" s="113">
        <f>Tableau46[[#This Row],[Points    3]]</f>
        <v>7</v>
      </c>
      <c r="AH88" s="114">
        <f>Tableau46[[#This Row],[Points4]]</f>
        <v>0</v>
      </c>
    </row>
    <row r="89" spans="1:34">
      <c r="A89" s="4">
        <v>87</v>
      </c>
      <c r="B89" s="14" t="str">
        <f>'Liste joueur'!B93</f>
        <v>GARBARINI Louis</v>
      </c>
      <c r="C89" s="32" t="str">
        <f>IFERROR(VLOOKUP(Tableau46[[#This Row],[Nom Prénom]],Tableau[[Nom Prénom]:[Age]],3,FALSE)," ")</f>
        <v>Angers La Perrière</v>
      </c>
      <c r="D89" s="109">
        <f>IFERROR(VLOOKUP(B89,Tableau[[Nom Prénom]:[Age]],4,FALSE)," ")</f>
        <v>523680313</v>
      </c>
      <c r="E89" s="109" t="str">
        <f>IFERROR(VLOOKUP(B89,Tableau[[Nom Prénom]:[Age]],2,FALSE)," ")</f>
        <v>G</v>
      </c>
      <c r="F89" s="32" t="str">
        <f>IFERROR(VLOOKUP(B89,Tableau[[Nom Prénom]:[Age]],5,FALSE)," ")</f>
        <v>U14</v>
      </c>
      <c r="G89" s="110" t="str">
        <f>IFERROR(VLOOKUP(Tableau46[[#This Row],[Nom Prénom]],#REF!,7,FALSE)," ")</f>
        <v xml:space="preserve"> </v>
      </c>
      <c r="H89" s="110" t="str">
        <f>IFERROR(VLOOKUP(B89,#REF!,3,FALSE)," ")</f>
        <v xml:space="preserve"> </v>
      </c>
      <c r="I89" s="111">
        <f>IFERROR(VLOOKUP(Tableau46[[#This Row],[Nom Prénom]],#REF!,6,FALSE),0)</f>
        <v>0</v>
      </c>
      <c r="J89" s="112" t="str">
        <f>IFERROR(VLOOKUP(B89,#REF!,7,FALSE)," ")</f>
        <v xml:space="preserve"> </v>
      </c>
      <c r="K89" s="112" t="str">
        <f>IFERROR(VLOOKUP(B89,#REF!,3,FALSE)," ")</f>
        <v xml:space="preserve"> </v>
      </c>
      <c r="L89" s="112">
        <f>IFERROR(VLOOKUP(B89,#REF!,6,FALSE),0)</f>
        <v>0</v>
      </c>
      <c r="M89" s="113" t="str">
        <f>IFERROR(VLOOKUP(B89,Tableau3[[#All],[Nom Prénom]:[Catégorie]],8,FALSE)," ")</f>
        <v xml:space="preserve"> </v>
      </c>
      <c r="N89" s="113" t="str">
        <f>IFERROR(VLOOKUP(B89,Tableau3[[#All],[Nom Prénom]:[Catégorie]],4,FALSE)," ")</f>
        <v xml:space="preserve"> </v>
      </c>
      <c r="O89" s="113">
        <f>IFERROR(VLOOKUP(B89,Tableau3[[#All],[Nom Prénom]:[Catégorie]],7,FALSE),0)</f>
        <v>0</v>
      </c>
      <c r="P89" s="114" t="str">
        <f>IFERROR(VLOOKUP(B89,#REF!,8,FALSE)," ")</f>
        <v xml:space="preserve"> </v>
      </c>
      <c r="Q89" s="114" t="str">
        <f>IFERROR(VLOOKUP(B89,#REF!,4,FALSE)," ")</f>
        <v xml:space="preserve"> </v>
      </c>
      <c r="R89" s="114">
        <f>IFERROR(VLOOKUP(B89,#REF!,7,FALSE),0)</f>
        <v>0</v>
      </c>
      <c r="S89" s="115">
        <f t="shared" si="6"/>
        <v>0</v>
      </c>
      <c r="T89" s="116">
        <f>RANK(S89,Tableau46[TOTAL])</f>
        <v>43</v>
      </c>
      <c r="U89" s="117" t="str">
        <f t="shared" si="12"/>
        <v xml:space="preserve"> </v>
      </c>
      <c r="V89" s="118">
        <f>IFERROR((RANK(IF(IF(F89="U10",1,0)=1,U89," "),Tableau46[U10],0)),0)</f>
        <v>0</v>
      </c>
      <c r="W89" s="119" t="str">
        <f t="shared" si="13"/>
        <v xml:space="preserve"> </v>
      </c>
      <c r="X89" s="120">
        <f>IFERROR((RANK(IF(IF(F89="U12",1,0)=1,W89," "),Tableau46[U12],0)),0)</f>
        <v>0</v>
      </c>
      <c r="Y89" s="119">
        <f t="shared" si="14"/>
        <v>0</v>
      </c>
      <c r="Z89" s="121">
        <f>IFERROR((RANK(IF(IF(F89="U14",1,0)=1,Y89," "),Tableau46[U14],0)),0)</f>
        <v>13</v>
      </c>
      <c r="AA89" s="119" t="str">
        <f t="shared" si="15"/>
        <v xml:space="preserve"> </v>
      </c>
      <c r="AB89" s="122">
        <f>IFERROR((RANK(IF(IF(F89="U16",1,0)=1,AA89," "),Tableau46[U16],0)),0)</f>
        <v>0</v>
      </c>
      <c r="AC89" s="119" t="str">
        <f t="shared" si="16"/>
        <v xml:space="preserve"> </v>
      </c>
      <c r="AD89" s="123">
        <f>IFERROR((RANK(IF(IF(F89="U18",1,0)=1,AC89," "),Tableau46[U18],0)),0)</f>
        <v>0</v>
      </c>
      <c r="AE89" s="111">
        <f>Tableau46[[#This Row],[Points   1]]</f>
        <v>0</v>
      </c>
      <c r="AF89" s="112">
        <f>Tableau46[[#This Row],[Points    2]]</f>
        <v>0</v>
      </c>
      <c r="AG89" s="113">
        <f>Tableau46[[#This Row],[Points    3]]</f>
        <v>0</v>
      </c>
      <c r="AH89" s="114">
        <f>Tableau46[[#This Row],[Points4]]</f>
        <v>0</v>
      </c>
    </row>
    <row r="90" spans="1:34">
      <c r="A90" s="4">
        <v>88</v>
      </c>
      <c r="B90" s="14" t="str">
        <f>'Liste joueur'!B112</f>
        <v>HAMHAM CHEVET Adem</v>
      </c>
      <c r="C90" s="32" t="str">
        <f>IFERROR(VLOOKUP(Tableau46[[#This Row],[Nom Prénom]],Tableau[[Nom Prénom]:[Age]],3,FALSE)," ")</f>
        <v>St Sylvain</v>
      </c>
      <c r="D90" s="109">
        <f>IFERROR(VLOOKUP(B90,Tableau[[Nom Prénom]:[Age]],4,FALSE)," ")</f>
        <v>538864374</v>
      </c>
      <c r="E90" s="109" t="str">
        <f>IFERROR(VLOOKUP(B90,Tableau[[Nom Prénom]:[Age]],2,FALSE)," ")</f>
        <v>G</v>
      </c>
      <c r="F90" s="32" t="str">
        <f>IFERROR(VLOOKUP(B90,Tableau[[Nom Prénom]:[Age]],5,FALSE)," ")</f>
        <v>U12</v>
      </c>
      <c r="G90" s="110" t="str">
        <f>IFERROR(VLOOKUP(Tableau46[[#This Row],[Nom Prénom]],#REF!,7,FALSE)," ")</f>
        <v xml:space="preserve"> </v>
      </c>
      <c r="H90" s="110" t="str">
        <f>IFERROR(VLOOKUP(B90,#REF!,3,FALSE)," ")</f>
        <v xml:space="preserve"> </v>
      </c>
      <c r="I90" s="111">
        <f>IFERROR(VLOOKUP(Tableau46[[#This Row],[Nom Prénom]],#REF!,6,FALSE),0)</f>
        <v>0</v>
      </c>
      <c r="J90" s="112" t="str">
        <f>IFERROR(VLOOKUP(B90,#REF!,7,FALSE)," ")</f>
        <v xml:space="preserve"> </v>
      </c>
      <c r="K90" s="112" t="str">
        <f>IFERROR(VLOOKUP(B90,#REF!,3,FALSE)," ")</f>
        <v xml:space="preserve"> </v>
      </c>
      <c r="L90" s="112">
        <f>IFERROR(VLOOKUP(B90,#REF!,6,FALSE),0)</f>
        <v>0</v>
      </c>
      <c r="M90" s="113" t="str">
        <f>IFERROR(VLOOKUP(B90,Tableau3[[#All],[Nom Prénom]:[Catégorie]],8,FALSE)," ")</f>
        <v xml:space="preserve"> </v>
      </c>
      <c r="N90" s="113" t="str">
        <f>IFERROR(VLOOKUP(B90,Tableau3[[#All],[Nom Prénom]:[Catégorie]],4,FALSE)," ")</f>
        <v xml:space="preserve"> </v>
      </c>
      <c r="O90" s="113">
        <f>IFERROR(VLOOKUP(B90,Tableau3[[#All],[Nom Prénom]:[Catégorie]],7,FALSE),0)</f>
        <v>0</v>
      </c>
      <c r="P90" s="114" t="str">
        <f>IFERROR(VLOOKUP(B90,#REF!,8,FALSE)," ")</f>
        <v xml:space="preserve"> </v>
      </c>
      <c r="Q90" s="114" t="str">
        <f>IFERROR(VLOOKUP(B90,#REF!,4,FALSE)," ")</f>
        <v xml:space="preserve"> </v>
      </c>
      <c r="R90" s="114">
        <f>IFERROR(VLOOKUP(B90,#REF!,7,FALSE),0)</f>
        <v>0</v>
      </c>
      <c r="S90" s="115">
        <f t="shared" si="6"/>
        <v>0</v>
      </c>
      <c r="T90" s="116">
        <f>RANK(S90,Tableau46[TOTAL])</f>
        <v>43</v>
      </c>
      <c r="U90" s="117" t="str">
        <f t="shared" si="12"/>
        <v xml:space="preserve"> </v>
      </c>
      <c r="V90" s="118">
        <f>IFERROR((RANK(IF(IF(F90="U10",1,0)=1,U90," "),Tableau46[U10],0)),0)</f>
        <v>0</v>
      </c>
      <c r="W90" s="119">
        <f t="shared" si="13"/>
        <v>0</v>
      </c>
      <c r="X90" s="120">
        <f>IFERROR((RANK(IF(IF(F90="U12",1,0)=1,W90," "),Tableau46[U12],0)),0)</f>
        <v>8</v>
      </c>
      <c r="Y90" s="119" t="str">
        <f t="shared" si="14"/>
        <v xml:space="preserve"> </v>
      </c>
      <c r="Z90" s="121">
        <f>IFERROR((RANK(IF(IF(F90="U14",1,0)=1,Y90," "),Tableau46[U14],0)),0)</f>
        <v>0</v>
      </c>
      <c r="AA90" s="119" t="str">
        <f t="shared" si="15"/>
        <v xml:space="preserve"> </v>
      </c>
      <c r="AB90" s="122">
        <f>IFERROR((RANK(IF(IF(F90="U16",1,0)=1,AA90," "),Tableau46[U16],0)),0)</f>
        <v>0</v>
      </c>
      <c r="AC90" s="119" t="str">
        <f t="shared" si="16"/>
        <v xml:space="preserve"> </v>
      </c>
      <c r="AD90" s="123">
        <f>IFERROR((RANK(IF(IF(F90="U18",1,0)=1,AC90," "),Tableau46[U18],0)),0)</f>
        <v>0</v>
      </c>
      <c r="AE90" s="111">
        <f>Tableau46[[#This Row],[Points   1]]</f>
        <v>0</v>
      </c>
      <c r="AF90" s="112">
        <f>Tableau46[[#This Row],[Points    2]]</f>
        <v>0</v>
      </c>
      <c r="AG90" s="113">
        <f>Tableau46[[#This Row],[Points    3]]</f>
        <v>0</v>
      </c>
      <c r="AH90" s="114">
        <f>Tableau46[[#This Row],[Points4]]</f>
        <v>0</v>
      </c>
    </row>
    <row r="91" spans="1:34">
      <c r="A91" s="4">
        <v>89</v>
      </c>
      <c r="B91" s="14" t="str">
        <f>'Liste joueur'!B42</f>
        <v>CHAUVEAU Corentin</v>
      </c>
      <c r="C91" s="32" t="str">
        <f>IFERROR(VLOOKUP(Tableau46[[#This Row],[Nom Prénom]],Tableau[[Nom Prénom]:[Age]],3,FALSE)," ")</f>
        <v>Anjou</v>
      </c>
      <c r="D91" s="109">
        <f>IFERROR(VLOOKUP(B91,Tableau[[Nom Prénom]:[Age]],4,FALSE)," ")</f>
        <v>43759359</v>
      </c>
      <c r="E91" s="109" t="str">
        <f>IFERROR(VLOOKUP(B91,Tableau[[Nom Prénom]:[Age]],2,FALSE)," ")</f>
        <v>G</v>
      </c>
      <c r="F91" s="32" t="str">
        <f>IFERROR(VLOOKUP(B91,Tableau[[Nom Prénom]:[Age]],5,FALSE)," ")</f>
        <v>U12</v>
      </c>
      <c r="G91" s="110" t="str">
        <f>IFERROR(VLOOKUP(Tableau46[[#This Row],[Nom Prénom]],#REF!,7,FALSE)," ")</f>
        <v xml:space="preserve"> </v>
      </c>
      <c r="H91" s="110" t="str">
        <f>IFERROR(VLOOKUP(B91,#REF!,3,FALSE)," ")</f>
        <v xml:space="preserve"> </v>
      </c>
      <c r="I91" s="111">
        <f>IFERROR(VLOOKUP(Tableau46[[#This Row],[Nom Prénom]],#REF!,6,FALSE),0)</f>
        <v>0</v>
      </c>
      <c r="J91" s="112" t="str">
        <f>IFERROR(VLOOKUP(B91,#REF!,7,FALSE)," ")</f>
        <v xml:space="preserve"> </v>
      </c>
      <c r="K91" s="112" t="str">
        <f>IFERROR(VLOOKUP(B91,#REF!,3,FALSE)," ")</f>
        <v xml:space="preserve"> </v>
      </c>
      <c r="L91" s="112">
        <f>IFERROR(VLOOKUP(B91,#REF!,6,FALSE),0)</f>
        <v>0</v>
      </c>
      <c r="M91" s="113">
        <f>IFERROR(VLOOKUP(B91,Tableau3[[#All],[Nom Prénom]:[Catégorie]],8,FALSE)," ")</f>
        <v>0</v>
      </c>
      <c r="N91" s="113" t="str">
        <f>IFERROR(VLOOKUP(B91,Tableau3[[#All],[Nom Prénom]:[Catégorie]],4,FALSE)," ")</f>
        <v>ORANGE</v>
      </c>
      <c r="O91" s="113">
        <f>IFERROR(VLOOKUP(B91,Tableau3[[#All],[Nom Prénom]:[Catégorie]],7,FALSE),0)</f>
        <v>24</v>
      </c>
      <c r="P91" s="114" t="str">
        <f>IFERROR(VLOOKUP(B91,#REF!,8,FALSE)," ")</f>
        <v xml:space="preserve"> </v>
      </c>
      <c r="Q91" s="114" t="str">
        <f>IFERROR(VLOOKUP(B91,#REF!,4,FALSE)," ")</f>
        <v xml:space="preserve"> </v>
      </c>
      <c r="R91" s="114">
        <f>IFERROR(VLOOKUP(B91,#REF!,7,FALSE),0)</f>
        <v>0</v>
      </c>
      <c r="S91" s="115">
        <f t="shared" si="6"/>
        <v>24</v>
      </c>
      <c r="T91" s="116">
        <f>RANK(S91,Tableau46[TOTAL])</f>
        <v>9</v>
      </c>
      <c r="U91" s="117" t="str">
        <f t="shared" si="12"/>
        <v xml:space="preserve"> </v>
      </c>
      <c r="V91" s="118">
        <f>IFERROR((RANK(IF(IF(F91="U10",1,0)=1,U91," "),Tableau46[U10],0)),0)</f>
        <v>0</v>
      </c>
      <c r="W91" s="119">
        <f t="shared" si="13"/>
        <v>24</v>
      </c>
      <c r="X91" s="120">
        <f>IFERROR((RANK(IF(IF(F91="U12",1,0)=1,W91," "),Tableau46[U12],0)),0)</f>
        <v>1</v>
      </c>
      <c r="Y91" s="119" t="str">
        <f t="shared" si="14"/>
        <v xml:space="preserve"> </v>
      </c>
      <c r="Z91" s="121">
        <f>IFERROR((RANK(IF(IF(F91="U14",1,0)=1,Y91," "),Tableau46[U14],0)),0)</f>
        <v>0</v>
      </c>
      <c r="AA91" s="119" t="str">
        <f t="shared" si="15"/>
        <v xml:space="preserve"> </v>
      </c>
      <c r="AB91" s="122">
        <f>IFERROR((RANK(IF(IF(F91="U16",1,0)=1,AA91," "),Tableau46[U16],0)),0)</f>
        <v>0</v>
      </c>
      <c r="AC91" s="119" t="str">
        <f t="shared" si="16"/>
        <v xml:space="preserve"> </v>
      </c>
      <c r="AD91" s="123">
        <f>IFERROR((RANK(IF(IF(F91="U18",1,0)=1,AC91," "),Tableau46[U18],0)),0)</f>
        <v>0</v>
      </c>
      <c r="AE91" s="111">
        <f>Tableau46[[#This Row],[Points   1]]</f>
        <v>0</v>
      </c>
      <c r="AF91" s="112">
        <f>Tableau46[[#This Row],[Points    2]]</f>
        <v>0</v>
      </c>
      <c r="AG91" s="113">
        <f>Tableau46[[#This Row],[Points    3]]</f>
        <v>24</v>
      </c>
      <c r="AH91" s="114">
        <f>Tableau46[[#This Row],[Points4]]</f>
        <v>0</v>
      </c>
    </row>
    <row r="92" spans="1:34">
      <c r="A92" s="4">
        <v>90</v>
      </c>
      <c r="B92" s="14" t="str">
        <f>'Liste joueur'!B33</f>
        <v>BUCHER Achille</v>
      </c>
      <c r="C92" s="32" t="str">
        <f>IFERROR(VLOOKUP(Tableau46[[#This Row],[Nom Prénom]],Tableau[[Nom Prénom]:[Age]],3,FALSE)," ")</f>
        <v>Saumur</v>
      </c>
      <c r="D92" s="109">
        <f>IFERROR(VLOOKUP(B92,Tableau[[Nom Prénom]:[Age]],4,FALSE)," ")</f>
        <v>521771344</v>
      </c>
      <c r="E92" s="109" t="str">
        <f>IFERROR(VLOOKUP(B92,Tableau[[Nom Prénom]:[Age]],2,FALSE)," ")</f>
        <v>G</v>
      </c>
      <c r="F92" s="32" t="str">
        <f>IFERROR(VLOOKUP(B92,Tableau[[Nom Prénom]:[Age]],5,FALSE)," ")</f>
        <v>U10</v>
      </c>
      <c r="G92" s="110" t="str">
        <f>IFERROR(VLOOKUP(Tableau46[[#This Row],[Nom Prénom]],#REF!,7,FALSE)," ")</f>
        <v xml:space="preserve"> </v>
      </c>
      <c r="H92" s="110" t="str">
        <f>IFERROR(VLOOKUP(B92,#REF!,3,FALSE)," ")</f>
        <v xml:space="preserve"> </v>
      </c>
      <c r="I92" s="111">
        <f>IFERROR(VLOOKUP(Tableau46[[#This Row],[Nom Prénom]],#REF!,6,FALSE),0)</f>
        <v>0</v>
      </c>
      <c r="J92" s="112" t="str">
        <f>IFERROR(VLOOKUP(B92,#REF!,7,FALSE)," ")</f>
        <v xml:space="preserve"> </v>
      </c>
      <c r="K92" s="112" t="str">
        <f>IFERROR(VLOOKUP(B92,#REF!,3,FALSE)," ")</f>
        <v xml:space="preserve"> </v>
      </c>
      <c r="L92" s="112">
        <f>IFERROR(VLOOKUP(B92,#REF!,6,FALSE),0)</f>
        <v>0</v>
      </c>
      <c r="M92" s="113" t="str">
        <f>IFERROR(VLOOKUP(B92,Tableau3[[#All],[Nom Prénom]:[Catégorie]],8,FALSE)," ")</f>
        <v xml:space="preserve"> </v>
      </c>
      <c r="N92" s="113" t="str">
        <f>IFERROR(VLOOKUP(B92,Tableau3[[#All],[Nom Prénom]:[Catégorie]],4,FALSE)," ")</f>
        <v xml:space="preserve"> </v>
      </c>
      <c r="O92" s="113">
        <f>IFERROR(VLOOKUP(B92,Tableau3[[#All],[Nom Prénom]:[Catégorie]],7,FALSE),0)</f>
        <v>0</v>
      </c>
      <c r="P92" s="114" t="str">
        <f>IFERROR(VLOOKUP(B92,#REF!,8,FALSE)," ")</f>
        <v xml:space="preserve"> </v>
      </c>
      <c r="Q92" s="114" t="str">
        <f>IFERROR(VLOOKUP(B92,#REF!,4,FALSE)," ")</f>
        <v xml:space="preserve"> </v>
      </c>
      <c r="R92" s="114">
        <f>IFERROR(VLOOKUP(B92,#REF!,7,FALSE),0)</f>
        <v>0</v>
      </c>
      <c r="S92" s="115">
        <f t="shared" si="6"/>
        <v>0</v>
      </c>
      <c r="T92" s="116">
        <f>RANK(S92,Tableau46[TOTAL])</f>
        <v>43</v>
      </c>
      <c r="U92" s="117">
        <f t="shared" si="12"/>
        <v>0</v>
      </c>
      <c r="V92" s="118">
        <f>IFERROR((RANK(IF(IF(F92="U10",1,0)=1,U92," "),Tableau46[U10],0)),0)</f>
        <v>20</v>
      </c>
      <c r="W92" s="119" t="str">
        <f t="shared" si="13"/>
        <v xml:space="preserve"> </v>
      </c>
      <c r="X92" s="120">
        <f>IFERROR((RANK(IF(IF(F92="U12",1,0)=1,W92," "),Tableau46[U12],0)),0)</f>
        <v>0</v>
      </c>
      <c r="Y92" s="119" t="str">
        <f t="shared" si="14"/>
        <v xml:space="preserve"> </v>
      </c>
      <c r="Z92" s="121">
        <f>IFERROR((RANK(IF(IF(F92="U14",1,0)=1,Y92," "),Tableau46[U14],0)),0)</f>
        <v>0</v>
      </c>
      <c r="AA92" s="119" t="str">
        <f t="shared" si="15"/>
        <v xml:space="preserve"> </v>
      </c>
      <c r="AB92" s="122">
        <f>IFERROR((RANK(IF(IF(F92="U16",1,0)=1,AA92," "),Tableau46[U16],0)),0)</f>
        <v>0</v>
      </c>
      <c r="AC92" s="119" t="str">
        <f t="shared" si="16"/>
        <v xml:space="preserve"> </v>
      </c>
      <c r="AD92" s="123">
        <f>IFERROR((RANK(IF(IF(F92="U18",1,0)=1,AC92," "),Tableau46[U18],0)),0)</f>
        <v>0</v>
      </c>
      <c r="AE92" s="111">
        <f>Tableau46[[#This Row],[Points   1]]</f>
        <v>0</v>
      </c>
      <c r="AF92" s="112">
        <f>Tableau46[[#This Row],[Points    2]]</f>
        <v>0</v>
      </c>
      <c r="AG92" s="113">
        <f>Tableau46[[#This Row],[Points    3]]</f>
        <v>0</v>
      </c>
      <c r="AH92" s="114">
        <f>Tableau46[[#This Row],[Points4]]</f>
        <v>0</v>
      </c>
    </row>
    <row r="93" spans="1:34">
      <c r="A93" s="4">
        <v>91</v>
      </c>
      <c r="B93" s="14" t="str">
        <f>'Liste joueur'!B41</f>
        <v>CHAUVEAU Alice</v>
      </c>
      <c r="C93" s="32" t="str">
        <f>IFERROR(VLOOKUP(Tableau46[[#This Row],[Nom Prénom]],Tableau[[Nom Prénom]:[Age]],3,FALSE)," ")</f>
        <v>Anjou</v>
      </c>
      <c r="D93" s="109">
        <f>IFERROR(VLOOKUP(B93,Tableau[[Nom Prénom]:[Age]],4,FALSE)," ")</f>
        <v>43762352</v>
      </c>
      <c r="E93" s="109" t="str">
        <f>IFERROR(VLOOKUP(B93,Tableau[[Nom Prénom]:[Age]],2,FALSE)," ")</f>
        <v>F</v>
      </c>
      <c r="F93" s="32" t="str">
        <f>IFERROR(VLOOKUP(B93,Tableau[[Nom Prénom]:[Age]],5,FALSE)," ")</f>
        <v>U10</v>
      </c>
      <c r="G93" s="110" t="str">
        <f>IFERROR(VLOOKUP(Tableau46[[#This Row],[Nom Prénom]],#REF!,7,FALSE)," ")</f>
        <v xml:space="preserve"> </v>
      </c>
      <c r="H93" s="110" t="str">
        <f>IFERROR(VLOOKUP(B93,#REF!,3,FALSE)," ")</f>
        <v xml:space="preserve"> </v>
      </c>
      <c r="I93" s="111">
        <f>IFERROR(VLOOKUP(Tableau46[[#This Row],[Nom Prénom]],#REF!,6,FALSE),0)</f>
        <v>0</v>
      </c>
      <c r="J93" s="112" t="str">
        <f>IFERROR(VLOOKUP(B93,#REF!,7,FALSE)," ")</f>
        <v xml:space="preserve"> </v>
      </c>
      <c r="K93" s="112" t="str">
        <f>IFERROR(VLOOKUP(B93,#REF!,3,FALSE)," ")</f>
        <v xml:space="preserve"> </v>
      </c>
      <c r="L93" s="112">
        <f>IFERROR(VLOOKUP(B93,#REF!,6,FALSE),0)</f>
        <v>0</v>
      </c>
      <c r="M93" s="113">
        <f>IFERROR(VLOOKUP(B93,Tableau3[[#All],[Nom Prénom]:[Catégorie]],8,FALSE)," ")</f>
        <v>9</v>
      </c>
      <c r="N93" s="113" t="str">
        <f>IFERROR(VLOOKUP(B93,Tableau3[[#All],[Nom Prénom]:[Catégorie]],4,FALSE)," ")</f>
        <v>VIOLET</v>
      </c>
      <c r="O93" s="113">
        <f>IFERROR(VLOOKUP(B93,Tableau3[[#All],[Nom Prénom]:[Catégorie]],7,FALSE),0)</f>
        <v>5</v>
      </c>
      <c r="P93" s="114" t="str">
        <f>IFERROR(VLOOKUP(B93,#REF!,8,FALSE)," ")</f>
        <v xml:space="preserve"> </v>
      </c>
      <c r="Q93" s="114" t="str">
        <f>IFERROR(VLOOKUP(B93,#REF!,4,FALSE)," ")</f>
        <v xml:space="preserve"> </v>
      </c>
      <c r="R93" s="114">
        <f>IFERROR(VLOOKUP(B93,#REF!,7,FALSE),0)</f>
        <v>0</v>
      </c>
      <c r="S93" s="115">
        <f t="shared" si="6"/>
        <v>5</v>
      </c>
      <c r="T93" s="116">
        <f>RANK(S93,Tableau46[TOTAL])</f>
        <v>32</v>
      </c>
      <c r="U93" s="117">
        <f t="shared" si="12"/>
        <v>5</v>
      </c>
      <c r="V93" s="118">
        <f>IFERROR((RANK(IF(IF(F93="U10",1,0)=1,U93," "),Tableau46[U10],0)),0)</f>
        <v>16</v>
      </c>
      <c r="W93" s="119" t="str">
        <f t="shared" si="13"/>
        <v xml:space="preserve"> </v>
      </c>
      <c r="X93" s="120">
        <f>IFERROR((RANK(IF(IF(F93="U12",1,0)=1,W93," "),Tableau46[U12],0)),0)</f>
        <v>0</v>
      </c>
      <c r="Y93" s="119" t="str">
        <f t="shared" si="14"/>
        <v xml:space="preserve"> </v>
      </c>
      <c r="Z93" s="121">
        <f>IFERROR((RANK(IF(IF(F93="U14",1,0)=1,Y93," "),Tableau46[U14],0)),0)</f>
        <v>0</v>
      </c>
      <c r="AA93" s="119" t="str">
        <f t="shared" si="15"/>
        <v xml:space="preserve"> </v>
      </c>
      <c r="AB93" s="122">
        <f>IFERROR((RANK(IF(IF(F93="U16",1,0)=1,AA93," "),Tableau46[U16],0)),0)</f>
        <v>0</v>
      </c>
      <c r="AC93" s="119" t="str">
        <f t="shared" si="16"/>
        <v xml:space="preserve"> </v>
      </c>
      <c r="AD93" s="123">
        <f>IFERROR((RANK(IF(IF(F93="U18",1,0)=1,AC93," "),Tableau46[U18],0)),0)</f>
        <v>0</v>
      </c>
      <c r="AE93" s="111">
        <f>Tableau46[[#This Row],[Points   1]]</f>
        <v>0</v>
      </c>
      <c r="AF93" s="112">
        <f>Tableau46[[#This Row],[Points    2]]</f>
        <v>0</v>
      </c>
      <c r="AG93" s="113">
        <f>Tableau46[[#This Row],[Points    3]]</f>
        <v>5</v>
      </c>
      <c r="AH93" s="114">
        <f>Tableau46[[#This Row],[Points4]]</f>
        <v>0</v>
      </c>
    </row>
    <row r="94" spans="1:34">
      <c r="A94" s="4">
        <v>92</v>
      </c>
      <c r="B94" s="14" t="str">
        <f>'Liste joueur'!B106</f>
        <v>GREGOIRE Raphael</v>
      </c>
      <c r="C94" s="32" t="str">
        <f>IFERROR(VLOOKUP(Tableau46[[#This Row],[Nom Prénom]],Tableau[[Nom Prénom]:[Age]],3,FALSE)," ")</f>
        <v>St Sylvain</v>
      </c>
      <c r="D94" s="109">
        <f>IFERROR(VLOOKUP(B94,Tableau[[Nom Prénom]:[Age]],4,FALSE)," ")</f>
        <v>46731263</v>
      </c>
      <c r="E94" s="109" t="str">
        <f>IFERROR(VLOOKUP(B94,Tableau[[Nom Prénom]:[Age]],2,FALSE)," ")</f>
        <v>G</v>
      </c>
      <c r="F94" s="32" t="str">
        <f>IFERROR(VLOOKUP(B94,Tableau[[Nom Prénom]:[Age]],5,FALSE)," ")</f>
        <v>U18</v>
      </c>
      <c r="G94" s="110" t="str">
        <f>IFERROR(VLOOKUP(Tableau46[[#This Row],[Nom Prénom]],#REF!,7,FALSE)," ")</f>
        <v xml:space="preserve"> </v>
      </c>
      <c r="H94" s="110" t="str">
        <f>IFERROR(VLOOKUP(B94,#REF!,3,FALSE)," ")</f>
        <v xml:space="preserve"> </v>
      </c>
      <c r="I94" s="111">
        <f>IFERROR(VLOOKUP(Tableau46[[#This Row],[Nom Prénom]],#REF!,6,FALSE),0)</f>
        <v>0</v>
      </c>
      <c r="J94" s="112" t="str">
        <f>IFERROR(VLOOKUP(B94,#REF!,7,FALSE)," ")</f>
        <v xml:space="preserve"> </v>
      </c>
      <c r="K94" s="112" t="str">
        <f>IFERROR(VLOOKUP(B94,#REF!,3,FALSE)," ")</f>
        <v xml:space="preserve"> </v>
      </c>
      <c r="L94" s="112">
        <f>IFERROR(VLOOKUP(B94,#REF!,6,FALSE),0)</f>
        <v>0</v>
      </c>
      <c r="M94" s="113" t="str">
        <f>IFERROR(VLOOKUP(B94,Tableau3[[#All],[Nom Prénom]:[Catégorie]],8,FALSE)," ")</f>
        <v xml:space="preserve"> </v>
      </c>
      <c r="N94" s="113" t="str">
        <f>IFERROR(VLOOKUP(B94,Tableau3[[#All],[Nom Prénom]:[Catégorie]],4,FALSE)," ")</f>
        <v xml:space="preserve"> </v>
      </c>
      <c r="O94" s="113">
        <f>IFERROR(VLOOKUP(B94,Tableau3[[#All],[Nom Prénom]:[Catégorie]],7,FALSE),0)</f>
        <v>0</v>
      </c>
      <c r="P94" s="114" t="str">
        <f>IFERROR(VLOOKUP(B94,#REF!,8,FALSE)," ")</f>
        <v xml:space="preserve"> </v>
      </c>
      <c r="Q94" s="114" t="str">
        <f>IFERROR(VLOOKUP(B94,#REF!,4,FALSE)," ")</f>
        <v xml:space="preserve"> </v>
      </c>
      <c r="R94" s="114">
        <f>IFERROR(VLOOKUP(B94,#REF!,7,FALSE),0)</f>
        <v>0</v>
      </c>
      <c r="S94" s="115">
        <f t="shared" si="6"/>
        <v>0</v>
      </c>
      <c r="T94" s="116">
        <f>RANK(S94,Tableau46[TOTAL])</f>
        <v>43</v>
      </c>
      <c r="U94" s="117" t="str">
        <f t="shared" si="12"/>
        <v xml:space="preserve"> </v>
      </c>
      <c r="V94" s="118">
        <f>IFERROR((RANK(IF(IF(F94="U10",1,0)=1,U94," "),Tableau46[U10],0)),0)</f>
        <v>0</v>
      </c>
      <c r="W94" s="119" t="str">
        <f t="shared" si="13"/>
        <v xml:space="preserve"> </v>
      </c>
      <c r="X94" s="120">
        <f>IFERROR((RANK(IF(IF(F94="U12",1,0)=1,W94," "),Tableau46[U12],0)),0)</f>
        <v>0</v>
      </c>
      <c r="Y94" s="119" t="str">
        <f t="shared" si="14"/>
        <v xml:space="preserve"> </v>
      </c>
      <c r="Z94" s="121">
        <f>IFERROR((RANK(IF(IF(F94="U14",1,0)=1,Y94," "),Tableau46[U14],0)),0)</f>
        <v>0</v>
      </c>
      <c r="AA94" s="119" t="str">
        <f t="shared" si="15"/>
        <v xml:space="preserve"> </v>
      </c>
      <c r="AB94" s="122">
        <f>IFERROR((RANK(IF(IF(F94="U16",1,0)=1,AA94," "),Tableau46[U16],0)),0)</f>
        <v>0</v>
      </c>
      <c r="AC94" s="119">
        <f t="shared" si="16"/>
        <v>0</v>
      </c>
      <c r="AD94" s="123">
        <f>IFERROR((RANK(IF(IF(F94="U18",1,0)=1,AC94," "),Tableau46[U18],0)),0)</f>
        <v>1</v>
      </c>
      <c r="AE94" s="111">
        <f>Tableau46[[#This Row],[Points   1]]</f>
        <v>0</v>
      </c>
      <c r="AF94" s="112">
        <f>Tableau46[[#This Row],[Points    2]]</f>
        <v>0</v>
      </c>
      <c r="AG94" s="113">
        <f>Tableau46[[#This Row],[Points    3]]</f>
        <v>0</v>
      </c>
      <c r="AH94" s="114">
        <f>Tableau46[[#This Row],[Points4]]</f>
        <v>0</v>
      </c>
    </row>
    <row r="95" spans="1:34">
      <c r="A95" s="4">
        <v>93</v>
      </c>
      <c r="B95" s="14" t="str">
        <f>'Liste joueur'!B17</f>
        <v>BERNIER Emilie</v>
      </c>
      <c r="C95" s="32" t="str">
        <f>IFERROR(VLOOKUP(Tableau46[[#This Row],[Nom Prénom]],Tableau[[Nom Prénom]:[Age]],3,FALSE)," ")</f>
        <v>Anjou</v>
      </c>
      <c r="D95" s="109">
        <f>IFERROR(VLOOKUP(B95,Tableau[[Nom Prénom]:[Age]],4,FALSE)," ")</f>
        <v>532057248</v>
      </c>
      <c r="E95" s="109" t="str">
        <f>IFERROR(VLOOKUP(B95,Tableau[[Nom Prénom]:[Age]],2,FALSE)," ")</f>
        <v>F</v>
      </c>
      <c r="F95" s="32" t="str">
        <f>IFERROR(VLOOKUP(B95,Tableau[[Nom Prénom]:[Age]],5,FALSE)," ")</f>
        <v>U14</v>
      </c>
      <c r="G95" s="110" t="str">
        <f>IFERROR(VLOOKUP(Tableau46[[#This Row],[Nom Prénom]],#REF!,7,FALSE)," ")</f>
        <v xml:space="preserve"> </v>
      </c>
      <c r="H95" s="110" t="str">
        <f>IFERROR(VLOOKUP(B95,#REF!,3,FALSE)," ")</f>
        <v xml:space="preserve"> </v>
      </c>
      <c r="I95" s="111">
        <f>IFERROR(VLOOKUP(Tableau46[[#This Row],[Nom Prénom]],#REF!,6,FALSE),0)</f>
        <v>0</v>
      </c>
      <c r="J95" s="112" t="str">
        <f>IFERROR(VLOOKUP(B95,#REF!,7,FALSE)," ")</f>
        <v xml:space="preserve"> </v>
      </c>
      <c r="K95" s="112" t="str">
        <f>IFERROR(VLOOKUP(B95,#REF!,3,FALSE)," ")</f>
        <v xml:space="preserve"> </v>
      </c>
      <c r="L95" s="112">
        <f>IFERROR(VLOOKUP(B95,#REF!,6,FALSE),0)</f>
        <v>0</v>
      </c>
      <c r="M95" s="113" t="str">
        <f>IFERROR(VLOOKUP(B95,Tableau3[[#All],[Nom Prénom]:[Catégorie]],8,FALSE)," ")</f>
        <v xml:space="preserve"> </v>
      </c>
      <c r="N95" s="113" t="str">
        <f>IFERROR(VLOOKUP(B95,Tableau3[[#All],[Nom Prénom]:[Catégorie]],4,FALSE)," ")</f>
        <v xml:space="preserve"> </v>
      </c>
      <c r="O95" s="113">
        <f>IFERROR(VLOOKUP(B95,Tableau3[[#All],[Nom Prénom]:[Catégorie]],7,FALSE),0)</f>
        <v>0</v>
      </c>
      <c r="P95" s="114" t="str">
        <f>IFERROR(VLOOKUP(B95,#REF!,8,FALSE)," ")</f>
        <v xml:space="preserve"> </v>
      </c>
      <c r="Q95" s="114" t="str">
        <f>IFERROR(VLOOKUP(B95,#REF!,4,FALSE)," ")</f>
        <v xml:space="preserve"> </v>
      </c>
      <c r="R95" s="114">
        <f>IFERROR(VLOOKUP(B95,#REF!,7,FALSE),0)</f>
        <v>0</v>
      </c>
      <c r="S95" s="115">
        <f t="shared" si="6"/>
        <v>0</v>
      </c>
      <c r="T95" s="116">
        <f>RANK(S95,Tableau46[TOTAL])</f>
        <v>43</v>
      </c>
      <c r="U95" s="117" t="str">
        <f t="shared" si="12"/>
        <v xml:space="preserve"> </v>
      </c>
      <c r="V95" s="118">
        <f>IFERROR((RANK(IF(IF(F95="U10",1,0)=1,U95," "),Tableau46[U10],0)),0)</f>
        <v>0</v>
      </c>
      <c r="W95" s="119" t="str">
        <f t="shared" si="13"/>
        <v xml:space="preserve"> </v>
      </c>
      <c r="X95" s="120">
        <f>IFERROR((RANK(IF(IF(F95="U12",1,0)=1,W95," "),Tableau46[U12],0)),0)</f>
        <v>0</v>
      </c>
      <c r="Y95" s="119">
        <f t="shared" si="14"/>
        <v>0</v>
      </c>
      <c r="Z95" s="121">
        <f>IFERROR((RANK(IF(IF(F95="U14",1,0)=1,Y95," "),Tableau46[U14],0)),0)</f>
        <v>13</v>
      </c>
      <c r="AA95" s="119" t="str">
        <f t="shared" si="15"/>
        <v xml:space="preserve"> </v>
      </c>
      <c r="AB95" s="122">
        <f>IFERROR((RANK(IF(IF(F95="U16",1,0)=1,AA95," "),Tableau46[U16],0)),0)</f>
        <v>0</v>
      </c>
      <c r="AC95" s="119" t="str">
        <f t="shared" si="16"/>
        <v xml:space="preserve"> </v>
      </c>
      <c r="AD95" s="123">
        <f>IFERROR((RANK(IF(IF(F95="U18",1,0)=1,AC95," "),Tableau46[U18],0)),0)</f>
        <v>0</v>
      </c>
      <c r="AE95" s="111">
        <f>Tableau46[[#This Row],[Points   1]]</f>
        <v>0</v>
      </c>
      <c r="AF95" s="112">
        <f>Tableau46[[#This Row],[Points    2]]</f>
        <v>0</v>
      </c>
      <c r="AG95" s="113">
        <f>Tableau46[[#This Row],[Points    3]]</f>
        <v>0</v>
      </c>
      <c r="AH95" s="114">
        <f>Tableau46[[#This Row],[Points4]]</f>
        <v>0</v>
      </c>
    </row>
    <row r="96" spans="1:34">
      <c r="A96" s="4">
        <v>94</v>
      </c>
      <c r="B96" s="14" t="str">
        <f>'Liste joueur'!B56</f>
        <v>DE GIACOMONI Augustin</v>
      </c>
      <c r="C96" s="32" t="str">
        <f>IFERROR(VLOOKUP(Tableau46[[#This Row],[Nom Prénom]],Tableau[[Nom Prénom]:[Age]],3,FALSE)," ")</f>
        <v>Cholet</v>
      </c>
      <c r="D96" s="109">
        <f>IFERROR(VLOOKUP(B96,Tableau[[Nom Prénom]:[Age]],4,FALSE)," ")</f>
        <v>526224337</v>
      </c>
      <c r="E96" s="109" t="str">
        <f>IFERROR(VLOOKUP(B96,Tableau[[Nom Prénom]:[Age]],2,FALSE)," ")</f>
        <v>G</v>
      </c>
      <c r="F96" s="32" t="str">
        <f>IFERROR(VLOOKUP(B96,Tableau[[Nom Prénom]:[Age]],5,FALSE)," ")</f>
        <v>U10</v>
      </c>
      <c r="G96" s="110" t="str">
        <f>IFERROR(VLOOKUP(Tableau46[[#This Row],[Nom Prénom]],#REF!,7,FALSE)," ")</f>
        <v xml:space="preserve"> </v>
      </c>
      <c r="H96" s="110" t="str">
        <f>IFERROR(VLOOKUP(B96,#REF!,3,FALSE)," ")</f>
        <v xml:space="preserve"> </v>
      </c>
      <c r="I96" s="111">
        <f>IFERROR(VLOOKUP(Tableau46[[#This Row],[Nom Prénom]],#REF!,6,FALSE),0)</f>
        <v>0</v>
      </c>
      <c r="J96" s="112" t="str">
        <f>IFERROR(VLOOKUP(B96,#REF!,7,FALSE)," ")</f>
        <v xml:space="preserve"> </v>
      </c>
      <c r="K96" s="112" t="str">
        <f>IFERROR(VLOOKUP(B96,#REF!,3,FALSE)," ")</f>
        <v xml:space="preserve"> </v>
      </c>
      <c r="L96" s="112">
        <f>IFERROR(VLOOKUP(B96,#REF!,6,FALSE),0)</f>
        <v>0</v>
      </c>
      <c r="M96" s="113" t="str">
        <f>IFERROR(VLOOKUP(B96,Tableau3[[#All],[Nom Prénom]:[Catégorie]],8,FALSE)," ")</f>
        <v xml:space="preserve"> </v>
      </c>
      <c r="N96" s="113" t="str">
        <f>IFERROR(VLOOKUP(B96,Tableau3[[#All],[Nom Prénom]:[Catégorie]],4,FALSE)," ")</f>
        <v xml:space="preserve"> </v>
      </c>
      <c r="O96" s="113">
        <f>IFERROR(VLOOKUP(B96,Tableau3[[#All],[Nom Prénom]:[Catégorie]],7,FALSE),0)</f>
        <v>0</v>
      </c>
      <c r="P96" s="114" t="str">
        <f>IFERROR(VLOOKUP(B96,#REF!,8,FALSE)," ")</f>
        <v xml:space="preserve"> </v>
      </c>
      <c r="Q96" s="114" t="str">
        <f>IFERROR(VLOOKUP(B96,#REF!,4,FALSE)," ")</f>
        <v xml:space="preserve"> </v>
      </c>
      <c r="R96" s="114">
        <f>IFERROR(VLOOKUP(B96,#REF!,7,FALSE),0)</f>
        <v>0</v>
      </c>
      <c r="S96" s="115">
        <f t="shared" si="6"/>
        <v>0</v>
      </c>
      <c r="T96" s="116">
        <f>RANK(S96,Tableau46[TOTAL])</f>
        <v>43</v>
      </c>
      <c r="U96" s="117">
        <f t="shared" si="12"/>
        <v>0</v>
      </c>
      <c r="V96" s="118">
        <f>IFERROR((RANK(IF(IF(F96="U10",1,0)=1,U96," "),Tableau46[U10],0)),0)</f>
        <v>20</v>
      </c>
      <c r="W96" s="119" t="str">
        <f t="shared" si="13"/>
        <v xml:space="preserve"> </v>
      </c>
      <c r="X96" s="120">
        <f>IFERROR((RANK(IF(IF(F96="U12",1,0)=1,W96," "),Tableau46[U12],0)),0)</f>
        <v>0</v>
      </c>
      <c r="Y96" s="119" t="str">
        <f t="shared" si="14"/>
        <v xml:space="preserve"> </v>
      </c>
      <c r="Z96" s="121">
        <f>IFERROR((RANK(IF(IF(F96="U14",1,0)=1,Y96," "),Tableau46[U14],0)),0)</f>
        <v>0</v>
      </c>
      <c r="AA96" s="119" t="str">
        <f t="shared" si="15"/>
        <v xml:space="preserve"> </v>
      </c>
      <c r="AB96" s="122">
        <f>IFERROR((RANK(IF(IF(F96="U16",1,0)=1,AA96," "),Tableau46[U16],0)),0)</f>
        <v>0</v>
      </c>
      <c r="AC96" s="119" t="str">
        <f t="shared" si="16"/>
        <v xml:space="preserve"> </v>
      </c>
      <c r="AD96" s="123">
        <f>IFERROR((RANK(IF(IF(F96="U18",1,0)=1,AC96," "),Tableau46[U18],0)),0)</f>
        <v>0</v>
      </c>
      <c r="AE96" s="111">
        <f>Tableau46[[#This Row],[Points   1]]</f>
        <v>0</v>
      </c>
      <c r="AF96" s="112">
        <f>Tableau46[[#This Row],[Points    2]]</f>
        <v>0</v>
      </c>
      <c r="AG96" s="113">
        <f>Tableau46[[#This Row],[Points    3]]</f>
        <v>0</v>
      </c>
      <c r="AH96" s="114">
        <f>Tableau46[[#This Row],[Points4]]</f>
        <v>0</v>
      </c>
    </row>
    <row r="97" spans="1:34">
      <c r="A97" s="4">
        <v>95</v>
      </c>
      <c r="B97" s="14" t="str">
        <f>'Liste joueur'!B46</f>
        <v>CLEMOT Tiago</v>
      </c>
      <c r="C97" s="32" t="str">
        <f>IFERROR(VLOOKUP(Tableau46[[#This Row],[Nom Prénom]],Tableau[[Nom Prénom]:[Age]],3,FALSE)," ")</f>
        <v>Angers La Perrière</v>
      </c>
      <c r="D97" s="109">
        <f>IFERROR(VLOOKUP(B97,Tableau[[Nom Prénom]:[Age]],4,FALSE)," ")</f>
        <v>534595350</v>
      </c>
      <c r="E97" s="109" t="str">
        <f>IFERROR(VLOOKUP(B97,Tableau[[Nom Prénom]:[Age]],2,FALSE)," ")</f>
        <v>G</v>
      </c>
      <c r="F97" s="32" t="str">
        <f>IFERROR(VLOOKUP(B97,Tableau[[Nom Prénom]:[Age]],5,FALSE)," ")</f>
        <v>U12</v>
      </c>
      <c r="G97" s="110" t="str">
        <f>IFERROR(VLOOKUP(Tableau46[[#This Row],[Nom Prénom]],#REF!,7,FALSE)," ")</f>
        <v xml:space="preserve"> </v>
      </c>
      <c r="H97" s="110" t="str">
        <f>IFERROR(VLOOKUP(B97,#REF!,3,FALSE)," ")</f>
        <v xml:space="preserve"> </v>
      </c>
      <c r="I97" s="111">
        <f>IFERROR(VLOOKUP(Tableau46[[#This Row],[Nom Prénom]],#REF!,6,FALSE),0)</f>
        <v>0</v>
      </c>
      <c r="J97" s="112" t="str">
        <f>IFERROR(VLOOKUP(B97,#REF!,7,FALSE)," ")</f>
        <v xml:space="preserve"> </v>
      </c>
      <c r="K97" s="112" t="str">
        <f>IFERROR(VLOOKUP(B97,#REF!,3,FALSE)," ")</f>
        <v xml:space="preserve"> </v>
      </c>
      <c r="L97" s="112">
        <f>IFERROR(VLOOKUP(B97,#REF!,6,FALSE),0)</f>
        <v>0</v>
      </c>
      <c r="M97" s="113">
        <f>IFERROR(VLOOKUP(B97,Tableau3[[#All],[Nom Prénom]:[Catégorie]],8,FALSE)," ")</f>
        <v>0</v>
      </c>
      <c r="N97" s="113" t="str">
        <f>IFERROR(VLOOKUP(B97,Tableau3[[#All],[Nom Prénom]:[Catégorie]],4,FALSE)," ")</f>
        <v>ROUGE</v>
      </c>
      <c r="O97" s="113">
        <f>IFERROR(VLOOKUP(B97,Tableau3[[#All],[Nom Prénom]:[Catégorie]],7,FALSE),0)</f>
        <v>2</v>
      </c>
      <c r="P97" s="114" t="str">
        <f>IFERROR(VLOOKUP(B97,#REF!,8,FALSE)," ")</f>
        <v xml:space="preserve"> </v>
      </c>
      <c r="Q97" s="114" t="str">
        <f>IFERROR(VLOOKUP(B97,#REF!,4,FALSE)," ")</f>
        <v xml:space="preserve"> </v>
      </c>
      <c r="R97" s="114">
        <f>IFERROR(VLOOKUP(B97,#REF!,7,FALSE),0)</f>
        <v>0</v>
      </c>
      <c r="S97" s="115">
        <f t="shared" si="6"/>
        <v>2</v>
      </c>
      <c r="T97" s="116">
        <f>RANK(S97,Tableau46[TOTAL])</f>
        <v>39</v>
      </c>
      <c r="U97" s="117" t="str">
        <f t="shared" si="12"/>
        <v xml:space="preserve"> </v>
      </c>
      <c r="V97" s="118">
        <f>IFERROR((RANK(IF(IF(F97="U10",1,0)=1,U97," "),Tableau46[U10],0)),0)</f>
        <v>0</v>
      </c>
      <c r="W97" s="119">
        <f t="shared" si="13"/>
        <v>2</v>
      </c>
      <c r="X97" s="120">
        <f>IFERROR((RANK(IF(IF(F97="U12",1,0)=1,W97," "),Tableau46[U12],0)),0)</f>
        <v>7</v>
      </c>
      <c r="Y97" s="119" t="str">
        <f t="shared" si="14"/>
        <v xml:space="preserve"> </v>
      </c>
      <c r="Z97" s="121">
        <f>IFERROR((RANK(IF(IF(F97="U14",1,0)=1,Y97," "),Tableau46[U14],0)),0)</f>
        <v>0</v>
      </c>
      <c r="AA97" s="119" t="str">
        <f t="shared" si="15"/>
        <v xml:space="preserve"> </v>
      </c>
      <c r="AB97" s="122">
        <f>IFERROR((RANK(IF(IF(F97="U16",1,0)=1,AA97," "),Tableau46[U16],0)),0)</f>
        <v>0</v>
      </c>
      <c r="AC97" s="119" t="str">
        <f t="shared" si="16"/>
        <v xml:space="preserve"> </v>
      </c>
      <c r="AD97" s="123">
        <f>IFERROR((RANK(IF(IF(F97="U18",1,0)=1,AC97," "),Tableau46[U18],0)),0)</f>
        <v>0</v>
      </c>
      <c r="AE97" s="111">
        <f>Tableau46[[#This Row],[Points   1]]</f>
        <v>0</v>
      </c>
      <c r="AF97" s="112">
        <f>Tableau46[[#This Row],[Points    2]]</f>
        <v>0</v>
      </c>
      <c r="AG97" s="113">
        <f>Tableau46[[#This Row],[Points    3]]</f>
        <v>2</v>
      </c>
      <c r="AH97" s="114">
        <f>Tableau46[[#This Row],[Points4]]</f>
        <v>0</v>
      </c>
    </row>
    <row r="98" spans="1:34">
      <c r="A98" s="4">
        <v>96</v>
      </c>
      <c r="B98" s="14" t="str">
        <f>'Liste joueur'!B67</f>
        <v>DEROUET Paul Alexance</v>
      </c>
      <c r="C98" s="32" t="str">
        <f>IFERROR(VLOOKUP(Tableau46[[#This Row],[Nom Prénom]],Tableau[[Nom Prénom]:[Age]],3,FALSE)," ")</f>
        <v>St Sylvain</v>
      </c>
      <c r="D98" s="109">
        <f>IFERROR(VLOOKUP(B98,Tableau[[Nom Prénom]:[Age]],4,FALSE)," ")</f>
        <v>526214339</v>
      </c>
      <c r="E98" s="109" t="str">
        <f>IFERROR(VLOOKUP(B98,Tableau[[Nom Prénom]:[Age]],2,FALSE)," ")</f>
        <v>G</v>
      </c>
      <c r="F98" s="32" t="str">
        <f>IFERROR(VLOOKUP(B98,Tableau[[Nom Prénom]:[Age]],5,FALSE)," ")</f>
        <v>U14</v>
      </c>
      <c r="G98" s="110" t="str">
        <f>IFERROR(VLOOKUP(Tableau46[[#This Row],[Nom Prénom]],#REF!,7,FALSE)," ")</f>
        <v xml:space="preserve"> </v>
      </c>
      <c r="H98" s="110" t="str">
        <f>IFERROR(VLOOKUP(B98,#REF!,3,FALSE)," ")</f>
        <v xml:space="preserve"> </v>
      </c>
      <c r="I98" s="111">
        <f>IFERROR(VLOOKUP(Tableau46[[#This Row],[Nom Prénom]],#REF!,6,FALSE),0)</f>
        <v>0</v>
      </c>
      <c r="J98" s="112" t="str">
        <f>IFERROR(VLOOKUP(B98,#REF!,7,FALSE)," ")</f>
        <v xml:space="preserve"> </v>
      </c>
      <c r="K98" s="112" t="str">
        <f>IFERROR(VLOOKUP(B98,#REF!,3,FALSE)," ")</f>
        <v xml:space="preserve"> </v>
      </c>
      <c r="L98" s="112">
        <f>IFERROR(VLOOKUP(B98,#REF!,6,FALSE),0)</f>
        <v>0</v>
      </c>
      <c r="M98" s="113" t="str">
        <f>IFERROR(VLOOKUP(B98,Tableau3[[#All],[Nom Prénom]:[Catégorie]],8,FALSE)," ")</f>
        <v xml:space="preserve"> </v>
      </c>
      <c r="N98" s="113" t="str">
        <f>IFERROR(VLOOKUP(B98,Tableau3[[#All],[Nom Prénom]:[Catégorie]],4,FALSE)," ")</f>
        <v xml:space="preserve"> </v>
      </c>
      <c r="O98" s="113">
        <f>IFERROR(VLOOKUP(B98,Tableau3[[#All],[Nom Prénom]:[Catégorie]],7,FALSE),0)</f>
        <v>0</v>
      </c>
      <c r="P98" s="114" t="str">
        <f>IFERROR(VLOOKUP(B98,#REF!,8,FALSE)," ")</f>
        <v xml:space="preserve"> </v>
      </c>
      <c r="Q98" s="114" t="str">
        <f>IFERROR(VLOOKUP(B98,#REF!,4,FALSE)," ")</f>
        <v xml:space="preserve"> </v>
      </c>
      <c r="R98" s="114">
        <f>IFERROR(VLOOKUP(B98,#REF!,7,FALSE),0)</f>
        <v>0</v>
      </c>
      <c r="S98" s="115">
        <f t="shared" si="6"/>
        <v>0</v>
      </c>
      <c r="T98" s="116">
        <f>RANK(S98,Tableau46[TOTAL])</f>
        <v>43</v>
      </c>
      <c r="U98" s="117" t="str">
        <f t="shared" si="12"/>
        <v xml:space="preserve"> </v>
      </c>
      <c r="V98" s="118">
        <f>IFERROR((RANK(IF(IF(F98="U10",1,0)=1,U98," "),Tableau46[U10],0)),0)</f>
        <v>0</v>
      </c>
      <c r="W98" s="119" t="str">
        <f t="shared" si="13"/>
        <v xml:space="preserve"> </v>
      </c>
      <c r="X98" s="120">
        <f>IFERROR((RANK(IF(IF(F98="U12",1,0)=1,W98," "),Tableau46[U12],0)),0)</f>
        <v>0</v>
      </c>
      <c r="Y98" s="119">
        <f t="shared" si="14"/>
        <v>0</v>
      </c>
      <c r="Z98" s="121">
        <f>IFERROR((RANK(IF(IF(F98="U14",1,0)=1,Y98," "),Tableau46[U14],0)),0)</f>
        <v>13</v>
      </c>
      <c r="AA98" s="119" t="str">
        <f t="shared" si="15"/>
        <v xml:space="preserve"> </v>
      </c>
      <c r="AB98" s="122">
        <f>IFERROR((RANK(IF(IF(F98="U16",1,0)=1,AA98," "),Tableau46[U16],0)),0)</f>
        <v>0</v>
      </c>
      <c r="AC98" s="119" t="str">
        <f t="shared" si="16"/>
        <v xml:space="preserve"> </v>
      </c>
      <c r="AD98" s="123">
        <f>IFERROR((RANK(IF(IF(F98="U18",1,0)=1,AC98," "),Tableau46[U18],0)),0)</f>
        <v>0</v>
      </c>
      <c r="AE98" s="111">
        <f>Tableau46[[#This Row],[Points   1]]</f>
        <v>0</v>
      </c>
      <c r="AF98" s="112">
        <f>Tableau46[[#This Row],[Points    2]]</f>
        <v>0</v>
      </c>
      <c r="AG98" s="113">
        <f>Tableau46[[#This Row],[Points    3]]</f>
        <v>0</v>
      </c>
      <c r="AH98" s="114">
        <f>Tableau46[[#This Row],[Points4]]</f>
        <v>0</v>
      </c>
    </row>
    <row r="99" spans="1:34">
      <c r="A99" s="4">
        <v>97</v>
      </c>
      <c r="B99" s="14" t="str">
        <f>'Liste joueur'!B87</f>
        <v>FOT-HING PENIERE Tao</v>
      </c>
      <c r="C99" s="32" t="str">
        <f>IFERROR(VLOOKUP(Tableau46[[#This Row],[Nom Prénom]],Tableau[[Nom Prénom]:[Age]],3,FALSE)," ")</f>
        <v>St Sylvain</v>
      </c>
      <c r="D99" s="109">
        <f>IFERROR(VLOOKUP(B99,Tableau[[Nom Prénom]:[Age]],4,FALSE)," ")</f>
        <v>41735377</v>
      </c>
      <c r="E99" s="109" t="str">
        <f>IFERROR(VLOOKUP(B99,Tableau[[Nom Prénom]:[Age]],2,FALSE)," ")</f>
        <v>G</v>
      </c>
      <c r="F99" s="32" t="str">
        <f>IFERROR(VLOOKUP(B99,Tableau[[Nom Prénom]:[Age]],5,FALSE)," ")</f>
        <v>U14</v>
      </c>
      <c r="G99" s="110" t="str">
        <f>IFERROR(VLOOKUP(Tableau46[[#This Row],[Nom Prénom]],#REF!,7,FALSE)," ")</f>
        <v xml:space="preserve"> </v>
      </c>
      <c r="H99" s="110" t="str">
        <f>IFERROR(VLOOKUP(B99,#REF!,3,FALSE)," ")</f>
        <v xml:space="preserve"> </v>
      </c>
      <c r="I99" s="111">
        <f>IFERROR(VLOOKUP(Tableau46[[#This Row],[Nom Prénom]],#REF!,6,FALSE),0)</f>
        <v>0</v>
      </c>
      <c r="J99" s="112" t="str">
        <f>IFERROR(VLOOKUP(B99,#REF!,7,FALSE)," ")</f>
        <v xml:space="preserve"> </v>
      </c>
      <c r="K99" s="112" t="str">
        <f>IFERROR(VLOOKUP(B99,#REF!,3,FALSE)," ")</f>
        <v xml:space="preserve"> </v>
      </c>
      <c r="L99" s="112">
        <f>IFERROR(VLOOKUP(B99,#REF!,6,FALSE),0)</f>
        <v>0</v>
      </c>
      <c r="M99" s="113" t="str">
        <f>IFERROR(VLOOKUP(B99,Tableau3[[#All],[Nom Prénom]:[Catégorie]],8,FALSE)," ")</f>
        <v xml:space="preserve"> </v>
      </c>
      <c r="N99" s="113" t="str">
        <f>IFERROR(VLOOKUP(B99,Tableau3[[#All],[Nom Prénom]:[Catégorie]],4,FALSE)," ")</f>
        <v xml:space="preserve"> </v>
      </c>
      <c r="O99" s="113">
        <f>IFERROR(VLOOKUP(B99,Tableau3[[#All],[Nom Prénom]:[Catégorie]],7,FALSE),0)</f>
        <v>0</v>
      </c>
      <c r="P99" s="114" t="str">
        <f>IFERROR(VLOOKUP(B99,#REF!,8,FALSE)," ")</f>
        <v xml:space="preserve"> </v>
      </c>
      <c r="Q99" s="114" t="str">
        <f>IFERROR(VLOOKUP(B99,#REF!,4,FALSE)," ")</f>
        <v xml:space="preserve"> </v>
      </c>
      <c r="R99" s="114">
        <f>IFERROR(VLOOKUP(B99,#REF!,7,FALSE),0)</f>
        <v>0</v>
      </c>
      <c r="S99" s="115">
        <f t="shared" ref="S99:S150" si="17">LARGE(AE99:AH99,1)+LARGE(AE99:AH99,2)+LARGE(AE99:AH99,3)</f>
        <v>0</v>
      </c>
      <c r="T99" s="116">
        <f>RANK(S99,Tableau46[TOTAL])</f>
        <v>43</v>
      </c>
      <c r="U99" s="117" t="str">
        <f t="shared" ref="U99:U130" si="18">IF(IF(F99="U10",1,0)=1,S99," ")</f>
        <v xml:space="preserve"> </v>
      </c>
      <c r="V99" s="118">
        <f>IFERROR((RANK(IF(IF(F99="U10",1,0)=1,U99," "),Tableau46[U10],0)),0)</f>
        <v>0</v>
      </c>
      <c r="W99" s="119" t="str">
        <f t="shared" ref="W99:W130" si="19">IF(IF(F99="U12",1,0)=1,S99," ")</f>
        <v xml:space="preserve"> </v>
      </c>
      <c r="X99" s="120">
        <f>IFERROR((RANK(IF(IF(F99="U12",1,0)=1,W99," "),Tableau46[U12],0)),0)</f>
        <v>0</v>
      </c>
      <c r="Y99" s="119">
        <f t="shared" ref="Y99:Y130" si="20">IF(IF(F99="U14",1,0)=1,S99," ")</f>
        <v>0</v>
      </c>
      <c r="Z99" s="121">
        <f>IFERROR((RANK(IF(IF(F99="U14",1,0)=1,Y99," "),Tableau46[U14],0)),0)</f>
        <v>13</v>
      </c>
      <c r="AA99" s="119" t="str">
        <f t="shared" ref="AA99:AA130" si="21">IF(IF(F99="U16",1,0)=1,S99," ")</f>
        <v xml:space="preserve"> </v>
      </c>
      <c r="AB99" s="122">
        <f>IFERROR((RANK(IF(IF(F99="U16",1,0)=1,AA99," "),Tableau46[U16],0)),0)</f>
        <v>0</v>
      </c>
      <c r="AC99" s="119" t="str">
        <f t="shared" ref="AC99:AC130" si="22">IF(IF(F99="U18",1,0)=1,S99," ")</f>
        <v xml:space="preserve"> </v>
      </c>
      <c r="AD99" s="123">
        <f>IFERROR((RANK(IF(IF(F99="U18",1,0)=1,AC99," "),Tableau46[U18],0)),0)</f>
        <v>0</v>
      </c>
      <c r="AE99" s="111">
        <f>Tableau46[[#This Row],[Points   1]]</f>
        <v>0</v>
      </c>
      <c r="AF99" s="112">
        <f>Tableau46[[#This Row],[Points    2]]</f>
        <v>0</v>
      </c>
      <c r="AG99" s="113">
        <f>Tableau46[[#This Row],[Points    3]]</f>
        <v>0</v>
      </c>
      <c r="AH99" s="114">
        <f>Tableau46[[#This Row],[Points4]]</f>
        <v>0</v>
      </c>
    </row>
    <row r="100" spans="1:34">
      <c r="A100" s="4">
        <v>98</v>
      </c>
      <c r="B100" s="14" t="str">
        <f>'Liste joueur'!B20</f>
        <v>BHUYAN Priya</v>
      </c>
      <c r="C100" s="32" t="str">
        <f>IFERROR(VLOOKUP(Tableau46[[#This Row],[Nom Prénom]],Tableau[[Nom Prénom]:[Age]],3,FALSE)," ")</f>
        <v>Saumur</v>
      </c>
      <c r="D100" s="109">
        <f>IFERROR(VLOOKUP(B100,Tableau[[Nom Prénom]:[Age]],4,FALSE)," ")</f>
        <v>535820372</v>
      </c>
      <c r="E100" s="109" t="str">
        <f>IFERROR(VLOOKUP(B100,Tableau[[Nom Prénom]:[Age]],2,FALSE)," ")</f>
        <v>F</v>
      </c>
      <c r="F100" s="32" t="str">
        <f>IFERROR(VLOOKUP(B100,Tableau[[Nom Prénom]:[Age]],5,FALSE)," ")</f>
        <v>U10</v>
      </c>
      <c r="G100" s="110" t="str">
        <f>IFERROR(VLOOKUP(Tableau46[[#This Row],[Nom Prénom]],#REF!,7,FALSE)," ")</f>
        <v xml:space="preserve"> </v>
      </c>
      <c r="H100" s="110" t="str">
        <f>IFERROR(VLOOKUP(B100,#REF!,3,FALSE)," ")</f>
        <v xml:space="preserve"> </v>
      </c>
      <c r="I100" s="111">
        <f>IFERROR(VLOOKUP(Tableau46[[#This Row],[Nom Prénom]],#REF!,6,FALSE),0)</f>
        <v>0</v>
      </c>
      <c r="J100" s="112" t="str">
        <f>IFERROR(VLOOKUP(B100,#REF!,7,FALSE)," ")</f>
        <v xml:space="preserve"> </v>
      </c>
      <c r="K100" s="112" t="str">
        <f>IFERROR(VLOOKUP(B100,#REF!,3,FALSE)," ")</f>
        <v xml:space="preserve"> </v>
      </c>
      <c r="L100" s="112">
        <f>IFERROR(VLOOKUP(B100,#REF!,6,FALSE),0)</f>
        <v>0</v>
      </c>
      <c r="M100" s="113">
        <f>IFERROR(VLOOKUP(B100,Tableau3[[#All],[Nom Prénom]:[Catégorie]],8,FALSE)," ")</f>
        <v>4</v>
      </c>
      <c r="N100" s="113" t="str">
        <f>IFERROR(VLOOKUP(B100,Tableau3[[#All],[Nom Prénom]:[Catégorie]],4,FALSE)," ")</f>
        <v>ORANGE</v>
      </c>
      <c r="O100" s="113">
        <f>IFERROR(VLOOKUP(B100,Tableau3[[#All],[Nom Prénom]:[Catégorie]],7,FALSE),0)</f>
        <v>5</v>
      </c>
      <c r="P100" s="114" t="str">
        <f>IFERROR(VLOOKUP(B100,#REF!,8,FALSE)," ")</f>
        <v xml:space="preserve"> </v>
      </c>
      <c r="Q100" s="114" t="str">
        <f>IFERROR(VLOOKUP(B100,#REF!,4,FALSE)," ")</f>
        <v xml:space="preserve"> </v>
      </c>
      <c r="R100" s="114">
        <f>IFERROR(VLOOKUP(B100,#REF!,7,FALSE),0)</f>
        <v>0</v>
      </c>
      <c r="S100" s="115">
        <f t="shared" si="17"/>
        <v>5</v>
      </c>
      <c r="T100" s="116">
        <f>RANK(S100,Tableau46[TOTAL])</f>
        <v>32</v>
      </c>
      <c r="U100" s="117">
        <f t="shared" si="18"/>
        <v>5</v>
      </c>
      <c r="V100" s="118">
        <f>IFERROR((RANK(IF(IF(F100="U10",1,0)=1,U100," "),Tableau46[U10],0)),0)</f>
        <v>16</v>
      </c>
      <c r="W100" s="119" t="str">
        <f t="shared" si="19"/>
        <v xml:space="preserve"> </v>
      </c>
      <c r="X100" s="120">
        <f>IFERROR((RANK(IF(IF(F100="U12",1,0)=1,W100," "),Tableau46[U12],0)),0)</f>
        <v>0</v>
      </c>
      <c r="Y100" s="119" t="str">
        <f t="shared" si="20"/>
        <v xml:space="preserve"> </v>
      </c>
      <c r="Z100" s="121">
        <f>IFERROR((RANK(IF(IF(F100="U14",1,0)=1,Y100," "),Tableau46[U14],0)),0)</f>
        <v>0</v>
      </c>
      <c r="AA100" s="119" t="str">
        <f t="shared" si="21"/>
        <v xml:space="preserve"> </v>
      </c>
      <c r="AB100" s="122">
        <f>IFERROR((RANK(IF(IF(F100="U16",1,0)=1,AA100," "),Tableau46[U16],0)),0)</f>
        <v>0</v>
      </c>
      <c r="AC100" s="119" t="str">
        <f t="shared" si="22"/>
        <v xml:space="preserve"> </v>
      </c>
      <c r="AD100" s="123">
        <f>IFERROR((RANK(IF(IF(F100="U18",1,0)=1,AC100," "),Tableau46[U18],0)),0)</f>
        <v>0</v>
      </c>
      <c r="AE100" s="111">
        <f>Tableau46[[#This Row],[Points   1]]</f>
        <v>0</v>
      </c>
      <c r="AF100" s="112">
        <f>Tableau46[[#This Row],[Points    2]]</f>
        <v>0</v>
      </c>
      <c r="AG100" s="113">
        <f>Tableau46[[#This Row],[Points    3]]</f>
        <v>5</v>
      </c>
      <c r="AH100" s="114">
        <f>Tableau46[[#This Row],[Points4]]</f>
        <v>0</v>
      </c>
    </row>
    <row r="101" spans="1:34">
      <c r="A101" s="4">
        <v>99</v>
      </c>
      <c r="B101" s="14" t="str">
        <f>'Liste joueur'!B60</f>
        <v>DELAUNAY Corentin</v>
      </c>
      <c r="C101" s="32" t="str">
        <f>IFERROR(VLOOKUP(Tableau46[[#This Row],[Nom Prénom]],Tableau[[Nom Prénom]:[Age]],3,FALSE)," ")</f>
        <v>Cholet</v>
      </c>
      <c r="D101" s="109">
        <f>IFERROR(VLOOKUP(B101,Tableau[[Nom Prénom]:[Age]],4,FALSE)," ")</f>
        <v>47990305</v>
      </c>
      <c r="E101" s="109" t="str">
        <f>IFERROR(VLOOKUP(B101,Tableau[[Nom Prénom]:[Age]],2,FALSE)," ")</f>
        <v>G</v>
      </c>
      <c r="F101" s="32" t="str">
        <f>IFERROR(VLOOKUP(B101,Tableau[[Nom Prénom]:[Age]],5,FALSE)," ")</f>
        <v>U14</v>
      </c>
      <c r="G101" s="110" t="str">
        <f>IFERROR(VLOOKUP(Tableau46[[#This Row],[Nom Prénom]],#REF!,7,FALSE)," ")</f>
        <v xml:space="preserve"> </v>
      </c>
      <c r="H101" s="110" t="str">
        <f>IFERROR(VLOOKUP(B101,#REF!,3,FALSE)," ")</f>
        <v xml:space="preserve"> </v>
      </c>
      <c r="I101" s="111">
        <f>IFERROR(VLOOKUP(Tableau46[[#This Row],[Nom Prénom]],#REF!,6,FALSE),0)</f>
        <v>0</v>
      </c>
      <c r="J101" s="112" t="str">
        <f>IFERROR(VLOOKUP(B101,#REF!,7,FALSE)," ")</f>
        <v xml:space="preserve"> </v>
      </c>
      <c r="K101" s="112" t="str">
        <f>IFERROR(VLOOKUP(B101,#REF!,3,FALSE)," ")</f>
        <v xml:space="preserve"> </v>
      </c>
      <c r="L101" s="112">
        <f>IFERROR(VLOOKUP(B101,#REF!,6,FALSE),0)</f>
        <v>0</v>
      </c>
      <c r="M101" s="113" t="str">
        <f>IFERROR(VLOOKUP(B101,Tableau3[[#All],[Nom Prénom]:[Catégorie]],8,FALSE)," ")</f>
        <v xml:space="preserve"> </v>
      </c>
      <c r="N101" s="113" t="str">
        <f>IFERROR(VLOOKUP(B101,Tableau3[[#All],[Nom Prénom]:[Catégorie]],4,FALSE)," ")</f>
        <v xml:space="preserve"> </v>
      </c>
      <c r="O101" s="113">
        <f>IFERROR(VLOOKUP(B101,Tableau3[[#All],[Nom Prénom]:[Catégorie]],7,FALSE),0)</f>
        <v>0</v>
      </c>
      <c r="P101" s="114" t="str">
        <f>IFERROR(VLOOKUP(B101,#REF!,8,FALSE)," ")</f>
        <v xml:space="preserve"> </v>
      </c>
      <c r="Q101" s="114" t="str">
        <f>IFERROR(VLOOKUP(B101,#REF!,4,FALSE)," ")</f>
        <v xml:space="preserve"> </v>
      </c>
      <c r="R101" s="114">
        <f>IFERROR(VLOOKUP(B101,#REF!,7,FALSE),0)</f>
        <v>0</v>
      </c>
      <c r="S101" s="115">
        <f t="shared" si="17"/>
        <v>0</v>
      </c>
      <c r="T101" s="116">
        <f>RANK(S101,Tableau46[TOTAL])</f>
        <v>43</v>
      </c>
      <c r="U101" s="117" t="str">
        <f t="shared" si="18"/>
        <v xml:space="preserve"> </v>
      </c>
      <c r="V101" s="118">
        <f>IFERROR((RANK(IF(IF(F101="U10",1,0)=1,U101," "),Tableau46[U10],0)),0)</f>
        <v>0</v>
      </c>
      <c r="W101" s="119" t="str">
        <f t="shared" si="19"/>
        <v xml:space="preserve"> </v>
      </c>
      <c r="X101" s="120">
        <f>IFERROR((RANK(IF(IF(F101="U12",1,0)=1,W101," "),Tableau46[U12],0)),0)</f>
        <v>0</v>
      </c>
      <c r="Y101" s="119">
        <f t="shared" si="20"/>
        <v>0</v>
      </c>
      <c r="Z101" s="121">
        <f>IFERROR((RANK(IF(IF(F101="U14",1,0)=1,Y101," "),Tableau46[U14],0)),0)</f>
        <v>13</v>
      </c>
      <c r="AA101" s="119" t="str">
        <f t="shared" si="21"/>
        <v xml:space="preserve"> </v>
      </c>
      <c r="AB101" s="122">
        <f>IFERROR((RANK(IF(IF(F101="U16",1,0)=1,AA101," "),Tableau46[U16],0)),0)</f>
        <v>0</v>
      </c>
      <c r="AC101" s="119" t="str">
        <f t="shared" si="22"/>
        <v xml:space="preserve"> </v>
      </c>
      <c r="AD101" s="123">
        <f>IFERROR((RANK(IF(IF(F101="U18",1,0)=1,AC101," "),Tableau46[U18],0)),0)</f>
        <v>0</v>
      </c>
      <c r="AE101" s="111">
        <f>Tableau46[[#This Row],[Points   1]]</f>
        <v>0</v>
      </c>
      <c r="AF101" s="112">
        <f>Tableau46[[#This Row],[Points    2]]</f>
        <v>0</v>
      </c>
      <c r="AG101" s="113">
        <f>Tableau46[[#This Row],[Points    3]]</f>
        <v>0</v>
      </c>
      <c r="AH101" s="114">
        <f>Tableau46[[#This Row],[Points4]]</f>
        <v>0</v>
      </c>
    </row>
    <row r="102" spans="1:34">
      <c r="A102" s="4">
        <v>100</v>
      </c>
      <c r="B102" s="14" t="str">
        <f>'Liste joueur'!B9</f>
        <v>AUFFRET Victor</v>
      </c>
      <c r="C102" s="32" t="str">
        <f>IFERROR(VLOOKUP(Tableau46[[#This Row],[Nom Prénom]],Tableau[[Nom Prénom]:[Age]],3,FALSE)," ")</f>
        <v>Cholet</v>
      </c>
      <c r="D102" s="109">
        <f>IFERROR(VLOOKUP(B102,Tableau[[Nom Prénom]:[Age]],4,FALSE)," ")</f>
        <v>531660347</v>
      </c>
      <c r="E102" s="109" t="str">
        <f>IFERROR(VLOOKUP(B102,Tableau[[Nom Prénom]:[Age]],2,FALSE)," ")</f>
        <v>G</v>
      </c>
      <c r="F102" s="32" t="str">
        <f>IFERROR(VLOOKUP(B102,Tableau[[Nom Prénom]:[Age]],5,FALSE)," ")</f>
        <v>U10</v>
      </c>
      <c r="G102" s="110" t="str">
        <f>IFERROR(VLOOKUP(Tableau46[[#This Row],[Nom Prénom]],#REF!,7,FALSE)," ")</f>
        <v xml:space="preserve"> </v>
      </c>
      <c r="H102" s="110" t="str">
        <f>IFERROR(VLOOKUP(B102,#REF!,3,FALSE)," ")</f>
        <v xml:space="preserve"> </v>
      </c>
      <c r="I102" s="111">
        <f>IFERROR(VLOOKUP(Tableau46[[#This Row],[Nom Prénom]],#REF!,6,FALSE),0)</f>
        <v>0</v>
      </c>
      <c r="J102" s="112" t="str">
        <f>IFERROR(VLOOKUP(B102,#REF!,7,FALSE)," ")</f>
        <v xml:space="preserve"> </v>
      </c>
      <c r="K102" s="112" t="str">
        <f>IFERROR(VLOOKUP(B102,#REF!,3,FALSE)," ")</f>
        <v xml:space="preserve"> </v>
      </c>
      <c r="L102" s="112">
        <f>IFERROR(VLOOKUP(B102,#REF!,6,FALSE),0)</f>
        <v>0</v>
      </c>
      <c r="M102" s="113" t="str">
        <f>IFERROR(VLOOKUP(B102,Tableau3[[#All],[Nom Prénom]:[Catégorie]],8,FALSE)," ")</f>
        <v xml:space="preserve"> </v>
      </c>
      <c r="N102" s="113" t="str">
        <f>IFERROR(VLOOKUP(B102,Tableau3[[#All],[Nom Prénom]:[Catégorie]],4,FALSE)," ")</f>
        <v xml:space="preserve"> </v>
      </c>
      <c r="O102" s="113">
        <f>IFERROR(VLOOKUP(B102,Tableau3[[#All],[Nom Prénom]:[Catégorie]],7,FALSE),0)</f>
        <v>0</v>
      </c>
      <c r="P102" s="114" t="str">
        <f>IFERROR(VLOOKUP(B102,#REF!,8,FALSE)," ")</f>
        <v xml:space="preserve"> </v>
      </c>
      <c r="Q102" s="114" t="str">
        <f>IFERROR(VLOOKUP(B102,#REF!,4,FALSE)," ")</f>
        <v xml:space="preserve"> </v>
      </c>
      <c r="R102" s="114">
        <f>IFERROR(VLOOKUP(B102,#REF!,7,FALSE),0)</f>
        <v>0</v>
      </c>
      <c r="S102" s="115">
        <f t="shared" si="17"/>
        <v>0</v>
      </c>
      <c r="T102" s="116">
        <f>RANK(S102,Tableau46[TOTAL])</f>
        <v>43</v>
      </c>
      <c r="U102" s="117">
        <f t="shared" si="18"/>
        <v>0</v>
      </c>
      <c r="V102" s="118">
        <f>IFERROR((RANK(IF(IF(F102="U10",1,0)=1,U102," "),Tableau46[U10],0)),0)</f>
        <v>20</v>
      </c>
      <c r="W102" s="119" t="str">
        <f t="shared" si="19"/>
        <v xml:space="preserve"> </v>
      </c>
      <c r="X102" s="120">
        <f>IFERROR((RANK(IF(IF(F102="U12",1,0)=1,W102," "),Tableau46[U12],0)),0)</f>
        <v>0</v>
      </c>
      <c r="Y102" s="119" t="str">
        <f t="shared" si="20"/>
        <v xml:space="preserve"> </v>
      </c>
      <c r="Z102" s="121">
        <f>IFERROR((RANK(IF(IF(F102="U14",1,0)=1,Y102," "),Tableau46[U14],0)),0)</f>
        <v>0</v>
      </c>
      <c r="AA102" s="119" t="str">
        <f t="shared" si="21"/>
        <v xml:space="preserve"> </v>
      </c>
      <c r="AB102" s="122">
        <f>IFERROR((RANK(IF(IF(F102="U16",1,0)=1,AA102," "),Tableau46[U16],0)),0)</f>
        <v>0</v>
      </c>
      <c r="AC102" s="119" t="str">
        <f t="shared" si="22"/>
        <v xml:space="preserve"> </v>
      </c>
      <c r="AD102" s="123">
        <f>IFERROR((RANK(IF(IF(F102="U18",1,0)=1,AC102," "),Tableau46[U18],0)),0)</f>
        <v>0</v>
      </c>
      <c r="AE102" s="111">
        <f>Tableau46[[#This Row],[Points   1]]</f>
        <v>0</v>
      </c>
      <c r="AF102" s="112">
        <f>Tableau46[[#This Row],[Points    2]]</f>
        <v>0</v>
      </c>
      <c r="AG102" s="113">
        <f>Tableau46[[#This Row],[Points    3]]</f>
        <v>0</v>
      </c>
      <c r="AH102" s="114">
        <f>Tableau46[[#This Row],[Points4]]</f>
        <v>0</v>
      </c>
    </row>
    <row r="103" spans="1:34">
      <c r="A103" s="4">
        <v>101</v>
      </c>
      <c r="B103" s="14" t="str">
        <f>'Liste joueur'!B64</f>
        <v>DERE ROBION Aime</v>
      </c>
      <c r="C103" s="32" t="str">
        <f>IFERROR(VLOOKUP(Tableau46[[#This Row],[Nom Prénom]],Tableau[[Nom Prénom]:[Age]],3,FALSE)," ")</f>
        <v>Anjou</v>
      </c>
      <c r="D103" s="109">
        <f>IFERROR(VLOOKUP(B103,Tableau[[Nom Prénom]:[Age]],4,FALSE)," ")</f>
        <v>540935364</v>
      </c>
      <c r="E103" s="109" t="str">
        <f>IFERROR(VLOOKUP(B103,Tableau[[Nom Prénom]:[Age]],2,FALSE)," ")</f>
        <v>G</v>
      </c>
      <c r="F103" s="32" t="str">
        <f>IFERROR(VLOOKUP(B103,Tableau[[Nom Prénom]:[Age]],5,FALSE)," ")</f>
        <v>U10</v>
      </c>
      <c r="G103" s="110" t="str">
        <f>IFERROR(VLOOKUP(Tableau46[[#This Row],[Nom Prénom]],#REF!,7,FALSE)," ")</f>
        <v xml:space="preserve"> </v>
      </c>
      <c r="H103" s="110" t="str">
        <f>IFERROR(VLOOKUP(B103,#REF!,3,FALSE)," ")</f>
        <v xml:space="preserve"> </v>
      </c>
      <c r="I103" s="111">
        <f>IFERROR(VLOOKUP(Tableau46[[#This Row],[Nom Prénom]],#REF!,6,FALSE),0)</f>
        <v>0</v>
      </c>
      <c r="J103" s="112" t="str">
        <f>IFERROR(VLOOKUP(B103,#REF!,7,FALSE)," ")</f>
        <v xml:space="preserve"> </v>
      </c>
      <c r="K103" s="112" t="str">
        <f>IFERROR(VLOOKUP(B103,#REF!,3,FALSE)," ")</f>
        <v xml:space="preserve"> </v>
      </c>
      <c r="L103" s="112">
        <f>IFERROR(VLOOKUP(B103,#REF!,6,FALSE),0)</f>
        <v>0</v>
      </c>
      <c r="M103" s="113" t="str">
        <f>IFERROR(VLOOKUP(B103,Tableau3[[#All],[Nom Prénom]:[Catégorie]],8,FALSE)," ")</f>
        <v xml:space="preserve"> </v>
      </c>
      <c r="N103" s="113" t="str">
        <f>IFERROR(VLOOKUP(B103,Tableau3[[#All],[Nom Prénom]:[Catégorie]],4,FALSE)," ")</f>
        <v xml:space="preserve"> </v>
      </c>
      <c r="O103" s="113">
        <f>IFERROR(VLOOKUP(B103,Tableau3[[#All],[Nom Prénom]:[Catégorie]],7,FALSE),0)</f>
        <v>0</v>
      </c>
      <c r="P103" s="114" t="str">
        <f>IFERROR(VLOOKUP(B103,#REF!,8,FALSE)," ")</f>
        <v xml:space="preserve"> </v>
      </c>
      <c r="Q103" s="114" t="str">
        <f>IFERROR(VLOOKUP(B103,#REF!,4,FALSE)," ")</f>
        <v xml:space="preserve"> </v>
      </c>
      <c r="R103" s="114">
        <f>IFERROR(VLOOKUP(B103,#REF!,7,FALSE),0)</f>
        <v>0</v>
      </c>
      <c r="S103" s="115">
        <f t="shared" si="17"/>
        <v>0</v>
      </c>
      <c r="T103" s="116">
        <f>RANK(S103,Tableau46[TOTAL])</f>
        <v>43</v>
      </c>
      <c r="U103" s="117">
        <f t="shared" si="18"/>
        <v>0</v>
      </c>
      <c r="V103" s="118">
        <f>IFERROR((RANK(IF(IF(F103="U10",1,0)=1,U103," "),Tableau46[U10],0)),0)</f>
        <v>20</v>
      </c>
      <c r="W103" s="119" t="str">
        <f t="shared" si="19"/>
        <v xml:space="preserve"> </v>
      </c>
      <c r="X103" s="120">
        <f>IFERROR((RANK(IF(IF(F103="U12",1,0)=1,W103," "),Tableau46[U12],0)),0)</f>
        <v>0</v>
      </c>
      <c r="Y103" s="119" t="str">
        <f t="shared" si="20"/>
        <v xml:space="preserve"> </v>
      </c>
      <c r="Z103" s="121">
        <f>IFERROR((RANK(IF(IF(F103="U14",1,0)=1,Y103," "),Tableau46[U14],0)),0)</f>
        <v>0</v>
      </c>
      <c r="AA103" s="119" t="str">
        <f t="shared" si="21"/>
        <v xml:space="preserve"> </v>
      </c>
      <c r="AB103" s="122">
        <f>IFERROR((RANK(IF(IF(F103="U16",1,0)=1,AA103," "),Tableau46[U16],0)),0)</f>
        <v>0</v>
      </c>
      <c r="AC103" s="119" t="str">
        <f t="shared" si="22"/>
        <v xml:space="preserve"> </v>
      </c>
      <c r="AD103" s="123">
        <f>IFERROR((RANK(IF(IF(F103="U18",1,0)=1,AC103," "),Tableau46[U18],0)),0)</f>
        <v>0</v>
      </c>
      <c r="AE103" s="111">
        <f>Tableau46[[#This Row],[Points   1]]</f>
        <v>0</v>
      </c>
      <c r="AF103" s="112">
        <f>Tableau46[[#This Row],[Points    2]]</f>
        <v>0</v>
      </c>
      <c r="AG103" s="113">
        <f>Tableau46[[#This Row],[Points    3]]</f>
        <v>0</v>
      </c>
      <c r="AH103" s="114">
        <f>Tableau46[[#This Row],[Points4]]</f>
        <v>0</v>
      </c>
    </row>
    <row r="104" spans="1:34">
      <c r="A104" s="4">
        <v>102</v>
      </c>
      <c r="B104" s="14" t="str">
        <f>'Liste joueur'!B50</f>
        <v>CORABOEUF Louis</v>
      </c>
      <c r="C104" s="32" t="str">
        <f>IFERROR(VLOOKUP(Tableau46[[#This Row],[Nom Prénom]],Tableau[[Nom Prénom]:[Age]],3,FALSE)," ")</f>
        <v>Cholet</v>
      </c>
      <c r="D104" s="109">
        <f>IFERROR(VLOOKUP(B104,Tableau[[Nom Prénom]:[Age]],4,FALSE)," ")</f>
        <v>534599329</v>
      </c>
      <c r="E104" s="109" t="str">
        <f>IFERROR(VLOOKUP(B104,Tableau[[Nom Prénom]:[Age]],2,FALSE)," ")</f>
        <v>G</v>
      </c>
      <c r="F104" s="32" t="str">
        <f>IFERROR(VLOOKUP(B104,Tableau[[Nom Prénom]:[Age]],5,FALSE)," ")</f>
        <v>U10</v>
      </c>
      <c r="G104" s="110" t="str">
        <f>IFERROR(VLOOKUP(Tableau46[[#This Row],[Nom Prénom]],#REF!,7,FALSE)," ")</f>
        <v xml:space="preserve"> </v>
      </c>
      <c r="H104" s="110" t="str">
        <f>IFERROR(VLOOKUP(B104,#REF!,3,FALSE)," ")</f>
        <v xml:space="preserve"> </v>
      </c>
      <c r="I104" s="111">
        <f>IFERROR(VLOOKUP(Tableau46[[#This Row],[Nom Prénom]],#REF!,6,FALSE),0)</f>
        <v>0</v>
      </c>
      <c r="J104" s="112" t="str">
        <f>IFERROR(VLOOKUP(B104,#REF!,7,FALSE)," ")</f>
        <v xml:space="preserve"> </v>
      </c>
      <c r="K104" s="112" t="str">
        <f>IFERROR(VLOOKUP(B104,#REF!,3,FALSE)," ")</f>
        <v xml:space="preserve"> </v>
      </c>
      <c r="L104" s="112">
        <f>IFERROR(VLOOKUP(B104,#REF!,6,FALSE),0)</f>
        <v>0</v>
      </c>
      <c r="M104" s="113" t="str">
        <f>IFERROR(VLOOKUP(B104,Tableau3[[#All],[Nom Prénom]:[Catégorie]],8,FALSE)," ")</f>
        <v xml:space="preserve"> </v>
      </c>
      <c r="N104" s="113" t="str">
        <f>IFERROR(VLOOKUP(B104,Tableau3[[#All],[Nom Prénom]:[Catégorie]],4,FALSE)," ")</f>
        <v xml:space="preserve"> </v>
      </c>
      <c r="O104" s="113">
        <f>IFERROR(VLOOKUP(B104,Tableau3[[#All],[Nom Prénom]:[Catégorie]],7,FALSE),0)</f>
        <v>0</v>
      </c>
      <c r="P104" s="114" t="str">
        <f>IFERROR(VLOOKUP(B104,#REF!,8,FALSE)," ")</f>
        <v xml:space="preserve"> </v>
      </c>
      <c r="Q104" s="114" t="str">
        <f>IFERROR(VLOOKUP(B104,#REF!,4,FALSE)," ")</f>
        <v xml:space="preserve"> </v>
      </c>
      <c r="R104" s="114">
        <f>IFERROR(VLOOKUP(B104,#REF!,7,FALSE),0)</f>
        <v>0</v>
      </c>
      <c r="S104" s="115">
        <f t="shared" si="17"/>
        <v>0</v>
      </c>
      <c r="T104" s="116">
        <f>RANK(S104,Tableau46[TOTAL])</f>
        <v>43</v>
      </c>
      <c r="U104" s="117">
        <f t="shared" si="18"/>
        <v>0</v>
      </c>
      <c r="V104" s="118">
        <f>IFERROR((RANK(IF(IF(F104="U10",1,0)=1,U104," "),Tableau46[U10],0)),0)</f>
        <v>20</v>
      </c>
      <c r="W104" s="119" t="str">
        <f t="shared" si="19"/>
        <v xml:space="preserve"> </v>
      </c>
      <c r="X104" s="120">
        <f>IFERROR((RANK(IF(IF(F104="U12",1,0)=1,W104," "),Tableau46[U12],0)),0)</f>
        <v>0</v>
      </c>
      <c r="Y104" s="119" t="str">
        <f t="shared" si="20"/>
        <v xml:space="preserve"> </v>
      </c>
      <c r="Z104" s="121">
        <f>IFERROR((RANK(IF(IF(F104="U14",1,0)=1,Y104," "),Tableau46[U14],0)),0)</f>
        <v>0</v>
      </c>
      <c r="AA104" s="119" t="str">
        <f t="shared" si="21"/>
        <v xml:space="preserve"> </v>
      </c>
      <c r="AB104" s="122">
        <f>IFERROR((RANK(IF(IF(F104="U16",1,0)=1,AA104," "),Tableau46[U16],0)),0)</f>
        <v>0</v>
      </c>
      <c r="AC104" s="119" t="str">
        <f t="shared" si="22"/>
        <v xml:space="preserve"> </v>
      </c>
      <c r="AD104" s="123">
        <f>IFERROR((RANK(IF(IF(F104="U18",1,0)=1,AC104," "),Tableau46[U18],0)),0)</f>
        <v>0</v>
      </c>
      <c r="AE104" s="111">
        <f>Tableau46[[#This Row],[Points   1]]</f>
        <v>0</v>
      </c>
      <c r="AF104" s="112">
        <f>Tableau46[[#This Row],[Points    2]]</f>
        <v>0</v>
      </c>
      <c r="AG104" s="113">
        <f>Tableau46[[#This Row],[Points    3]]</f>
        <v>0</v>
      </c>
      <c r="AH104" s="114">
        <f>Tableau46[[#This Row],[Points4]]</f>
        <v>0</v>
      </c>
    </row>
    <row r="105" spans="1:34">
      <c r="A105" s="4">
        <v>103</v>
      </c>
      <c r="B105" s="14" t="str">
        <f>'Liste joueur'!B54</f>
        <v>DE FREITAS Julien</v>
      </c>
      <c r="C105" s="32" t="str">
        <f>IFERROR(VLOOKUP(Tableau46[[#This Row],[Nom Prénom]],Tableau[[Nom Prénom]:[Age]],3,FALSE)," ")</f>
        <v>Anjou</v>
      </c>
      <c r="D105" s="109">
        <f>IFERROR(VLOOKUP(B105,Tableau[[Nom Prénom]:[Age]],4,FALSE)," ")</f>
        <v>48737350</v>
      </c>
      <c r="E105" s="109" t="str">
        <f>IFERROR(VLOOKUP(B105,Tableau[[Nom Prénom]:[Age]],2,FALSE)," ")</f>
        <v>G</v>
      </c>
      <c r="F105" s="32" t="str">
        <f>IFERROR(VLOOKUP(B105,Tableau[[Nom Prénom]:[Age]],5,FALSE)," ")</f>
        <v>U12</v>
      </c>
      <c r="G105" s="110" t="str">
        <f>IFERROR(VLOOKUP(Tableau46[[#This Row],[Nom Prénom]],#REF!,7,FALSE)," ")</f>
        <v xml:space="preserve"> </v>
      </c>
      <c r="H105" s="110" t="str">
        <f>IFERROR(VLOOKUP(B105,#REF!,3,FALSE)," ")</f>
        <v xml:space="preserve"> </v>
      </c>
      <c r="I105" s="111">
        <f>IFERROR(VLOOKUP(Tableau46[[#This Row],[Nom Prénom]],#REF!,6,FALSE),0)</f>
        <v>0</v>
      </c>
      <c r="J105" s="112" t="str">
        <f>IFERROR(VLOOKUP(B105,#REF!,7,FALSE)," ")</f>
        <v xml:space="preserve"> </v>
      </c>
      <c r="K105" s="112" t="str">
        <f>IFERROR(VLOOKUP(B105,#REF!,3,FALSE)," ")</f>
        <v xml:space="preserve"> </v>
      </c>
      <c r="L105" s="112">
        <f>IFERROR(VLOOKUP(B105,#REF!,6,FALSE),0)</f>
        <v>0</v>
      </c>
      <c r="M105" s="113" t="str">
        <f>IFERROR(VLOOKUP(B105,Tableau3[[#All],[Nom Prénom]:[Catégorie]],8,FALSE)," ")</f>
        <v xml:space="preserve"> </v>
      </c>
      <c r="N105" s="113" t="str">
        <f>IFERROR(VLOOKUP(B105,Tableau3[[#All],[Nom Prénom]:[Catégorie]],4,FALSE)," ")</f>
        <v xml:space="preserve"> </v>
      </c>
      <c r="O105" s="113">
        <f>IFERROR(VLOOKUP(B105,Tableau3[[#All],[Nom Prénom]:[Catégorie]],7,FALSE),0)</f>
        <v>0</v>
      </c>
      <c r="P105" s="114" t="str">
        <f>IFERROR(VLOOKUP(B105,#REF!,8,FALSE)," ")</f>
        <v xml:space="preserve"> </v>
      </c>
      <c r="Q105" s="114" t="str">
        <f>IFERROR(VLOOKUP(B105,#REF!,4,FALSE)," ")</f>
        <v xml:space="preserve"> </v>
      </c>
      <c r="R105" s="114">
        <f>IFERROR(VLOOKUP(B105,#REF!,7,FALSE),0)</f>
        <v>0</v>
      </c>
      <c r="S105" s="115">
        <f t="shared" si="17"/>
        <v>0</v>
      </c>
      <c r="T105" s="116">
        <f>RANK(S105,Tableau46[TOTAL])</f>
        <v>43</v>
      </c>
      <c r="U105" s="117" t="str">
        <f t="shared" si="18"/>
        <v xml:space="preserve"> </v>
      </c>
      <c r="V105" s="118">
        <f>IFERROR((RANK(IF(IF(F105="U10",1,0)=1,U105," "),Tableau46[U10],0)),0)</f>
        <v>0</v>
      </c>
      <c r="W105" s="119">
        <f t="shared" si="19"/>
        <v>0</v>
      </c>
      <c r="X105" s="120">
        <f>IFERROR((RANK(IF(IF(F105="U12",1,0)=1,W105," "),Tableau46[U12],0)),0)</f>
        <v>8</v>
      </c>
      <c r="Y105" s="119" t="str">
        <f t="shared" si="20"/>
        <v xml:space="preserve"> </v>
      </c>
      <c r="Z105" s="121">
        <f>IFERROR((RANK(IF(IF(F105="U14",1,0)=1,Y105," "),Tableau46[U14],0)),0)</f>
        <v>0</v>
      </c>
      <c r="AA105" s="119" t="str">
        <f t="shared" si="21"/>
        <v xml:space="preserve"> </v>
      </c>
      <c r="AB105" s="122">
        <f>IFERROR((RANK(IF(IF(F105="U16",1,0)=1,AA105," "),Tableau46[U16],0)),0)</f>
        <v>0</v>
      </c>
      <c r="AC105" s="119" t="str">
        <f t="shared" si="22"/>
        <v xml:space="preserve"> </v>
      </c>
      <c r="AD105" s="123">
        <f>IFERROR((RANK(IF(IF(F105="U18",1,0)=1,AC105," "),Tableau46[U18],0)),0)</f>
        <v>0</v>
      </c>
      <c r="AE105" s="111">
        <f>Tableau46[[#This Row],[Points   1]]</f>
        <v>0</v>
      </c>
      <c r="AF105" s="112">
        <f>Tableau46[[#This Row],[Points    2]]</f>
        <v>0</v>
      </c>
      <c r="AG105" s="113">
        <f>Tableau46[[#This Row],[Points    3]]</f>
        <v>0</v>
      </c>
      <c r="AH105" s="114">
        <f>Tableau46[[#This Row],[Points4]]</f>
        <v>0</v>
      </c>
    </row>
    <row r="106" spans="1:34" ht="15.75" customHeight="1">
      <c r="A106" s="4">
        <v>104</v>
      </c>
      <c r="B106" s="14" t="str">
        <f>'Liste joueur'!B25</f>
        <v>BOISSIER Baptiste</v>
      </c>
      <c r="C106" s="32" t="str">
        <f>IFERROR(VLOOKUP(Tableau46[[#This Row],[Nom Prénom]],Tableau[[Nom Prénom]:[Age]],3,FALSE)," ")</f>
        <v>Angers La Perrière</v>
      </c>
      <c r="D106" s="32">
        <f>IFERROR(VLOOKUP(B106,Tableau[[Nom Prénom]:[Age]],4,FALSE)," ")</f>
        <v>529454315</v>
      </c>
      <c r="E106" s="109" t="str">
        <f>IFERROR(VLOOKUP(B106,Tableau[[Nom Prénom]:[Age]],2,FALSE)," ")</f>
        <v>G</v>
      </c>
      <c r="F106" s="32" t="str">
        <f>IFERROR(VLOOKUP(B106,Tableau[[Nom Prénom]:[Age]],5,FALSE)," ")</f>
        <v>U16</v>
      </c>
      <c r="G106" s="110" t="str">
        <f>IFERROR(VLOOKUP(Tableau46[[#This Row],[Nom Prénom]],#REF!,7,FALSE)," ")</f>
        <v xml:space="preserve"> </v>
      </c>
      <c r="H106" s="110" t="str">
        <f>IFERROR(VLOOKUP(B106,#REF!,3,FALSE)," ")</f>
        <v xml:space="preserve"> </v>
      </c>
      <c r="I106" s="111">
        <f>IFERROR(VLOOKUP(Tableau46[[#This Row],[Nom Prénom]],#REF!,6,FALSE),0)</f>
        <v>0</v>
      </c>
      <c r="J106" s="112" t="str">
        <f>IFERROR(VLOOKUP(B106,#REF!,7,FALSE)," ")</f>
        <v xml:space="preserve"> </v>
      </c>
      <c r="K106" s="112" t="str">
        <f>IFERROR(VLOOKUP(B106,#REF!,3,FALSE)," ")</f>
        <v xml:space="preserve"> </v>
      </c>
      <c r="L106" s="112">
        <f>IFERROR(VLOOKUP(B106,#REF!,6,FALSE),0)</f>
        <v>0</v>
      </c>
      <c r="M106" s="113" t="str">
        <f>IFERROR(VLOOKUP(B106,Tableau3[[#All],[Nom Prénom]:[Catégorie]],8,FALSE)," ")</f>
        <v xml:space="preserve"> </v>
      </c>
      <c r="N106" s="113" t="str">
        <f>IFERROR(VLOOKUP(B106,Tableau3[[#All],[Nom Prénom]:[Catégorie]],4,FALSE)," ")</f>
        <v xml:space="preserve"> </v>
      </c>
      <c r="O106" s="113">
        <f>IFERROR(VLOOKUP(B106,Tableau3[[#All],[Nom Prénom]:[Catégorie]],7,FALSE),0)</f>
        <v>0</v>
      </c>
      <c r="P106" s="114" t="str">
        <f>IFERROR(VLOOKUP(B106,#REF!,8,FALSE)," ")</f>
        <v xml:space="preserve"> </v>
      </c>
      <c r="Q106" s="114" t="str">
        <f>IFERROR(VLOOKUP(B106,#REF!,4,FALSE)," ")</f>
        <v xml:space="preserve"> </v>
      </c>
      <c r="R106" s="114">
        <f>IFERROR(VLOOKUP(B106,#REF!,7,FALSE),0)</f>
        <v>0</v>
      </c>
      <c r="S106" s="115">
        <f t="shared" si="17"/>
        <v>0</v>
      </c>
      <c r="T106" s="116">
        <f>RANK(S106,Tableau46[TOTAL])</f>
        <v>43</v>
      </c>
      <c r="U106" s="117" t="str">
        <f t="shared" si="18"/>
        <v xml:space="preserve"> </v>
      </c>
      <c r="V106" s="118">
        <f>IFERROR((RANK(IF(IF(F106="U10",1,0)=1,U106," "),Tableau46[U10],0)),0)</f>
        <v>0</v>
      </c>
      <c r="W106" s="119" t="str">
        <f t="shared" si="19"/>
        <v xml:space="preserve"> </v>
      </c>
      <c r="X106" s="120">
        <f>IFERROR((RANK(IF(IF(F106="U12",1,0)=1,W106," "),Tableau46[U12],0)),0)</f>
        <v>0</v>
      </c>
      <c r="Y106" s="119" t="str">
        <f t="shared" si="20"/>
        <v xml:space="preserve"> </v>
      </c>
      <c r="Z106" s="121">
        <f>IFERROR((RANK(IF(IF(F106="U14",1,0)=1,Y106," "),Tableau46[U14],0)),0)</f>
        <v>0</v>
      </c>
      <c r="AA106" s="119">
        <f t="shared" si="21"/>
        <v>0</v>
      </c>
      <c r="AB106" s="122">
        <f>IFERROR((RANK(IF(IF(F106="U16",1,0)=1,AA106," "),Tableau46[U16],0)),0)</f>
        <v>3</v>
      </c>
      <c r="AC106" s="119" t="str">
        <f t="shared" si="22"/>
        <v xml:space="preserve"> </v>
      </c>
      <c r="AD106" s="123">
        <f>IFERROR((RANK(IF(IF(F106="U18",1,0)=1,AC106," "),Tableau46[U18],0)),0)</f>
        <v>0</v>
      </c>
      <c r="AE106" s="111">
        <f>Tableau46[[#This Row],[Points   1]]</f>
        <v>0</v>
      </c>
      <c r="AF106" s="112">
        <f>Tableau46[[#This Row],[Points    2]]</f>
        <v>0</v>
      </c>
      <c r="AG106" s="113">
        <f>Tableau46[[#This Row],[Points    3]]</f>
        <v>0</v>
      </c>
      <c r="AH106" s="114">
        <f>Tableau46[[#This Row],[Points4]]</f>
        <v>0</v>
      </c>
    </row>
    <row r="107" spans="1:34">
      <c r="A107" s="4">
        <v>105</v>
      </c>
      <c r="B107" s="14" t="str">
        <f>'Liste joueur'!B102</f>
        <v>GOURET Eléonore</v>
      </c>
      <c r="C107" s="32" t="str">
        <f>IFERROR(VLOOKUP(Tableau46[[#This Row],[Nom Prénom]],Tableau[[Nom Prénom]:[Age]],3,FALSE)," ")</f>
        <v>Baugé</v>
      </c>
      <c r="D107" s="32">
        <f>IFERROR(VLOOKUP(B107,Tableau[[Nom Prénom]:[Age]],4,FALSE)," ")</f>
        <v>532433304</v>
      </c>
      <c r="E107" s="109" t="str">
        <f>IFERROR(VLOOKUP(B107,Tableau[[Nom Prénom]:[Age]],2,FALSE)," ")</f>
        <v>F</v>
      </c>
      <c r="F107" s="32" t="str">
        <f>IFERROR(VLOOKUP(B107,Tableau[[Nom Prénom]:[Age]],5,FALSE)," ")</f>
        <v>U14</v>
      </c>
      <c r="G107" s="110" t="str">
        <f>IFERROR(VLOOKUP(Tableau46[[#This Row],[Nom Prénom]],#REF!,7,FALSE)," ")</f>
        <v xml:space="preserve"> </v>
      </c>
      <c r="H107" s="110" t="str">
        <f>IFERROR(VLOOKUP(B107,#REF!,3,FALSE)," ")</f>
        <v xml:space="preserve"> </v>
      </c>
      <c r="I107" s="111">
        <f>IFERROR(VLOOKUP(Tableau46[[#This Row],[Nom Prénom]],#REF!,6,FALSE),0)</f>
        <v>0</v>
      </c>
      <c r="J107" s="112" t="str">
        <f>IFERROR(VLOOKUP(B107,#REF!,7,FALSE)," ")</f>
        <v xml:space="preserve"> </v>
      </c>
      <c r="K107" s="112" t="str">
        <f>IFERROR(VLOOKUP(B107,#REF!,3,FALSE)," ")</f>
        <v xml:space="preserve"> </v>
      </c>
      <c r="L107" s="112">
        <f>IFERROR(VLOOKUP(B107,#REF!,6,FALSE),0)</f>
        <v>0</v>
      </c>
      <c r="M107" s="113" t="str">
        <f>IFERROR(VLOOKUP(B107,Tableau3[[#All],[Nom Prénom]:[Catégorie]],8,FALSE)," ")</f>
        <v xml:space="preserve"> </v>
      </c>
      <c r="N107" s="113" t="str">
        <f>IFERROR(VLOOKUP(B107,Tableau3[[#All],[Nom Prénom]:[Catégorie]],4,FALSE)," ")</f>
        <v xml:space="preserve"> </v>
      </c>
      <c r="O107" s="113">
        <f>IFERROR(VLOOKUP(B107,Tableau3[[#All],[Nom Prénom]:[Catégorie]],7,FALSE),0)</f>
        <v>0</v>
      </c>
      <c r="P107" s="114" t="str">
        <f>IFERROR(VLOOKUP(B107,#REF!,8,FALSE)," ")</f>
        <v xml:space="preserve"> </v>
      </c>
      <c r="Q107" s="114" t="str">
        <f>IFERROR(VLOOKUP(B107,#REF!,4,FALSE)," ")</f>
        <v xml:space="preserve"> </v>
      </c>
      <c r="R107" s="114">
        <f>IFERROR(VLOOKUP(B107,#REF!,7,FALSE),0)</f>
        <v>0</v>
      </c>
      <c r="S107" s="115">
        <f t="shared" si="17"/>
        <v>0</v>
      </c>
      <c r="T107" s="116">
        <f>RANK(S107,Tableau46[TOTAL])</f>
        <v>43</v>
      </c>
      <c r="U107" s="117" t="str">
        <f t="shared" si="18"/>
        <v xml:space="preserve"> </v>
      </c>
      <c r="V107" s="118">
        <f>IFERROR((RANK(IF(IF(F107="U10",1,0)=1,U107," "),Tableau46[U10],0)),0)</f>
        <v>0</v>
      </c>
      <c r="W107" s="119" t="str">
        <f t="shared" si="19"/>
        <v xml:space="preserve"> </v>
      </c>
      <c r="X107" s="120">
        <f>IFERROR((RANK(IF(IF(F107="U12",1,0)=1,W107," "),Tableau46[U12],0)),0)</f>
        <v>0</v>
      </c>
      <c r="Y107" s="119">
        <f t="shared" si="20"/>
        <v>0</v>
      </c>
      <c r="Z107" s="121">
        <f>IFERROR((RANK(IF(IF(F107="U14",1,0)=1,Y107," "),Tableau46[U14],0)),0)</f>
        <v>13</v>
      </c>
      <c r="AA107" s="119" t="str">
        <f t="shared" si="21"/>
        <v xml:space="preserve"> </v>
      </c>
      <c r="AB107" s="122">
        <f>IFERROR((RANK(IF(IF(F107="U16",1,0)=1,AA107," "),Tableau46[U16],0)),0)</f>
        <v>0</v>
      </c>
      <c r="AC107" s="119" t="str">
        <f t="shared" si="22"/>
        <v xml:space="preserve"> </v>
      </c>
      <c r="AD107" s="123">
        <f>IFERROR((RANK(IF(IF(F107="U18",1,0)=1,AC107," "),Tableau46[U18],0)),0)</f>
        <v>0</v>
      </c>
      <c r="AE107" s="111">
        <f>Tableau46[[#This Row],[Points   1]]</f>
        <v>0</v>
      </c>
      <c r="AF107" s="112">
        <f>Tableau46[[#This Row],[Points    2]]</f>
        <v>0</v>
      </c>
      <c r="AG107" s="113">
        <f>Tableau46[[#This Row],[Points    3]]</f>
        <v>0</v>
      </c>
      <c r="AH107" s="114">
        <f>Tableau46[[#This Row],[Points4]]</f>
        <v>0</v>
      </c>
    </row>
    <row r="108" spans="1:34">
      <c r="A108" s="4">
        <v>106</v>
      </c>
      <c r="B108" s="14" t="str">
        <f>'Liste joueur'!B74</f>
        <v>DINOMAIS Philomène</v>
      </c>
      <c r="C108" s="32" t="str">
        <f>IFERROR(VLOOKUP(Tableau46[[#This Row],[Nom Prénom]],Tableau[[Nom Prénom]:[Age]],3,FALSE)," ")</f>
        <v>Anjou</v>
      </c>
      <c r="D108" s="32">
        <f>IFERROR(VLOOKUP(B108,Tableau[[Nom Prénom]:[Age]],4,FALSE)," ")</f>
        <v>41382384</v>
      </c>
      <c r="E108" s="109" t="str">
        <f>IFERROR(VLOOKUP(B108,Tableau[[Nom Prénom]:[Age]],2,FALSE)," ")</f>
        <v>F</v>
      </c>
      <c r="F108" s="32" t="str">
        <f>IFERROR(VLOOKUP(B108,Tableau[[Nom Prénom]:[Age]],5,FALSE)," ")</f>
        <v>U14</v>
      </c>
      <c r="G108" s="110" t="str">
        <f>IFERROR(VLOOKUP(Tableau46[[#This Row],[Nom Prénom]],#REF!,7,FALSE)," ")</f>
        <v xml:space="preserve"> </v>
      </c>
      <c r="H108" s="110" t="str">
        <f>IFERROR(VLOOKUP(B108,#REF!,3,FALSE)," ")</f>
        <v xml:space="preserve"> </v>
      </c>
      <c r="I108" s="111">
        <f>IFERROR(VLOOKUP(Tableau46[[#This Row],[Nom Prénom]],#REF!,6,FALSE),0)</f>
        <v>0</v>
      </c>
      <c r="J108" s="112" t="str">
        <f>IFERROR(VLOOKUP(B108,#REF!,7,FALSE)," ")</f>
        <v xml:space="preserve"> </v>
      </c>
      <c r="K108" s="112" t="str">
        <f>IFERROR(VLOOKUP(B108,#REF!,3,FALSE)," ")</f>
        <v xml:space="preserve"> </v>
      </c>
      <c r="L108" s="112">
        <f>IFERROR(VLOOKUP(B108,#REF!,6,FALSE),0)</f>
        <v>0</v>
      </c>
      <c r="M108" s="113" t="str">
        <f>IFERROR(VLOOKUP(B108,Tableau3[[#All],[Nom Prénom]:[Catégorie]],8,FALSE)," ")</f>
        <v xml:space="preserve"> </v>
      </c>
      <c r="N108" s="113" t="str">
        <f>IFERROR(VLOOKUP(B108,Tableau3[[#All],[Nom Prénom]:[Catégorie]],4,FALSE)," ")</f>
        <v xml:space="preserve"> </v>
      </c>
      <c r="O108" s="113">
        <f>IFERROR(VLOOKUP(B108,Tableau3[[#All],[Nom Prénom]:[Catégorie]],7,FALSE),0)</f>
        <v>0</v>
      </c>
      <c r="P108" s="114" t="str">
        <f>IFERROR(VLOOKUP(B108,#REF!,8,FALSE)," ")</f>
        <v xml:space="preserve"> </v>
      </c>
      <c r="Q108" s="114" t="str">
        <f>IFERROR(VLOOKUP(B108,#REF!,4,FALSE)," ")</f>
        <v xml:space="preserve"> </v>
      </c>
      <c r="R108" s="114">
        <f>IFERROR(VLOOKUP(B108,#REF!,7,FALSE),0)</f>
        <v>0</v>
      </c>
      <c r="S108" s="115">
        <f t="shared" si="17"/>
        <v>0</v>
      </c>
      <c r="T108" s="116">
        <f>RANK(S108,Tableau46[TOTAL])</f>
        <v>43</v>
      </c>
      <c r="U108" s="117" t="str">
        <f t="shared" si="18"/>
        <v xml:space="preserve"> </v>
      </c>
      <c r="V108" s="118">
        <f>IFERROR((RANK(IF(IF(F108="U10",1,0)=1,U108," "),Tableau46[U10],0)),0)</f>
        <v>0</v>
      </c>
      <c r="W108" s="119" t="str">
        <f t="shared" si="19"/>
        <v xml:space="preserve"> </v>
      </c>
      <c r="X108" s="120">
        <f>IFERROR((RANK(IF(IF(F108="U12",1,0)=1,W108," "),Tableau46[U12],0)),0)</f>
        <v>0</v>
      </c>
      <c r="Y108" s="119">
        <f t="shared" si="20"/>
        <v>0</v>
      </c>
      <c r="Z108" s="121">
        <f>IFERROR((RANK(IF(IF(F108="U14",1,0)=1,Y108," "),Tableau46[U14],0)),0)</f>
        <v>13</v>
      </c>
      <c r="AA108" s="119" t="str">
        <f t="shared" si="21"/>
        <v xml:space="preserve"> </v>
      </c>
      <c r="AB108" s="122">
        <f>IFERROR((RANK(IF(IF(F108="U16",1,0)=1,AA108," "),Tableau46[U16],0)),0)</f>
        <v>0</v>
      </c>
      <c r="AC108" s="119" t="str">
        <f t="shared" si="22"/>
        <v xml:space="preserve"> </v>
      </c>
      <c r="AD108" s="123">
        <f>IFERROR((RANK(IF(IF(F108="U18",1,0)=1,AC108," "),Tableau46[U18],0)),0)</f>
        <v>0</v>
      </c>
      <c r="AE108" s="111">
        <f>Tableau46[[#This Row],[Points   1]]</f>
        <v>0</v>
      </c>
      <c r="AF108" s="112">
        <f>Tableau46[[#This Row],[Points    2]]</f>
        <v>0</v>
      </c>
      <c r="AG108" s="113">
        <f>Tableau46[[#This Row],[Points    3]]</f>
        <v>0</v>
      </c>
      <c r="AH108" s="114">
        <f>Tableau46[[#This Row],[Points4]]</f>
        <v>0</v>
      </c>
    </row>
    <row r="109" spans="1:34">
      <c r="A109" s="4">
        <v>107</v>
      </c>
      <c r="B109" s="14" t="str">
        <f>'Liste joueur'!B97</f>
        <v>GERMON Jules</v>
      </c>
      <c r="C109" s="32" t="str">
        <f>IFERROR(VLOOKUP(Tableau46[[#This Row],[Nom Prénom]],Tableau[[Nom Prénom]:[Age]],3,FALSE)," ")</f>
        <v>Angers</v>
      </c>
      <c r="D109" s="32">
        <f>IFERROR(VLOOKUP(B109,Tableau[[Nom Prénom]:[Age]],4,FALSE)," ")</f>
        <v>530590344</v>
      </c>
      <c r="E109" s="109" t="str">
        <f>IFERROR(VLOOKUP(B109,Tableau[[Nom Prénom]:[Age]],2,FALSE)," ")</f>
        <v>G</v>
      </c>
      <c r="F109" s="32" t="str">
        <f>IFERROR(VLOOKUP(B109,Tableau[[Nom Prénom]:[Age]],5,FALSE)," ")</f>
        <v>U14</v>
      </c>
      <c r="G109" s="110" t="str">
        <f>IFERROR(VLOOKUP(Tableau46[[#This Row],[Nom Prénom]],#REF!,7,FALSE)," ")</f>
        <v xml:space="preserve"> </v>
      </c>
      <c r="H109" s="110" t="str">
        <f>IFERROR(VLOOKUP(B109,#REF!,3,FALSE)," ")</f>
        <v xml:space="preserve"> </v>
      </c>
      <c r="I109" s="111">
        <f>IFERROR(VLOOKUP(Tableau46[[#This Row],[Nom Prénom]],#REF!,6,FALSE),0)</f>
        <v>0</v>
      </c>
      <c r="J109" s="112" t="str">
        <f>IFERROR(VLOOKUP(B109,#REF!,7,FALSE)," ")</f>
        <v xml:space="preserve"> </v>
      </c>
      <c r="K109" s="112" t="str">
        <f>IFERROR(VLOOKUP(B109,#REF!,3,FALSE)," ")</f>
        <v xml:space="preserve"> </v>
      </c>
      <c r="L109" s="112">
        <f>IFERROR(VLOOKUP(B109,#REF!,6,FALSE),0)</f>
        <v>0</v>
      </c>
      <c r="M109" s="113">
        <f>IFERROR(VLOOKUP(B109,Tableau3[[#All],[Nom Prénom]:[Catégorie]],8,FALSE)," ")</f>
        <v>0</v>
      </c>
      <c r="N109" s="113" t="str">
        <f>IFERROR(VLOOKUP(B109,Tableau3[[#All],[Nom Prénom]:[Catégorie]],4,FALSE)," ")</f>
        <v>BLEU</v>
      </c>
      <c r="O109" s="113">
        <f>IFERROR(VLOOKUP(B109,Tableau3[[#All],[Nom Prénom]:[Catégorie]],7,FALSE),0)</f>
        <v>12</v>
      </c>
      <c r="P109" s="114" t="str">
        <f>IFERROR(VLOOKUP(B109,#REF!,8,FALSE)," ")</f>
        <v xml:space="preserve"> </v>
      </c>
      <c r="Q109" s="114" t="str">
        <f>IFERROR(VLOOKUP(B109,#REF!,4,FALSE)," ")</f>
        <v xml:space="preserve"> </v>
      </c>
      <c r="R109" s="114">
        <f>IFERROR(VLOOKUP(B109,#REF!,7,FALSE),0)</f>
        <v>0</v>
      </c>
      <c r="S109" s="115">
        <f t="shared" si="17"/>
        <v>12</v>
      </c>
      <c r="T109" s="116">
        <f>RANK(S109,Tableau46[TOTAL])</f>
        <v>23</v>
      </c>
      <c r="U109" s="117" t="str">
        <f t="shared" si="18"/>
        <v xml:space="preserve"> </v>
      </c>
      <c r="V109" s="118">
        <f>IFERROR((RANK(IF(IF(F109="U10",1,0)=1,U109," "),Tableau46[U10],0)),0)</f>
        <v>0</v>
      </c>
      <c r="W109" s="119" t="str">
        <f t="shared" si="19"/>
        <v xml:space="preserve"> </v>
      </c>
      <c r="X109" s="120">
        <f>IFERROR((RANK(IF(IF(F109="U12",1,0)=1,W109," "),Tableau46[U12],0)),0)</f>
        <v>0</v>
      </c>
      <c r="Y109" s="119">
        <f t="shared" si="20"/>
        <v>12</v>
      </c>
      <c r="Z109" s="121">
        <f>IFERROR((RANK(IF(IF(F109="U14",1,0)=1,Y109," "),Tableau46[U14],0)),0)</f>
        <v>8</v>
      </c>
      <c r="AA109" s="119" t="str">
        <f t="shared" si="21"/>
        <v xml:space="preserve"> </v>
      </c>
      <c r="AB109" s="122">
        <f>IFERROR((RANK(IF(IF(F109="U16",1,0)=1,AA109," "),Tableau46[U16],0)),0)</f>
        <v>0</v>
      </c>
      <c r="AC109" s="119" t="str">
        <f t="shared" si="22"/>
        <v xml:space="preserve"> </v>
      </c>
      <c r="AD109" s="123">
        <f>IFERROR((RANK(IF(IF(F109="U18",1,0)=1,AC109," "),Tableau46[U18],0)),0)</f>
        <v>0</v>
      </c>
      <c r="AE109" s="111">
        <f>Tableau46[[#This Row],[Points   1]]</f>
        <v>0</v>
      </c>
      <c r="AF109" s="112">
        <f>Tableau46[[#This Row],[Points    2]]</f>
        <v>0</v>
      </c>
      <c r="AG109" s="113">
        <f>Tableau46[[#This Row],[Points    3]]</f>
        <v>12</v>
      </c>
      <c r="AH109" s="114">
        <f>Tableau46[[#This Row],[Points4]]</f>
        <v>0</v>
      </c>
    </row>
    <row r="110" spans="1:34">
      <c r="A110" s="4">
        <v>108</v>
      </c>
      <c r="B110" s="14" t="str">
        <f>'Liste joueur'!B14</f>
        <v>BAUTRAIS Anaël</v>
      </c>
      <c r="C110" s="32" t="str">
        <f>IFERROR(VLOOKUP(Tableau46[[#This Row],[Nom Prénom]],Tableau[[Nom Prénom]:[Age]],3,FALSE)," ")</f>
        <v>Anjou</v>
      </c>
      <c r="D110" s="32">
        <f>IFERROR(VLOOKUP(B110,Tableau[[Nom Prénom]:[Age]],4,FALSE)," ")</f>
        <v>45986330</v>
      </c>
      <c r="E110" s="109" t="str">
        <f>IFERROR(VLOOKUP(B110,Tableau[[Nom Prénom]:[Age]],2,FALSE)," ")</f>
        <v>G</v>
      </c>
      <c r="F110" s="32" t="str">
        <f>IFERROR(VLOOKUP(B110,Tableau[[Nom Prénom]:[Age]],5,FALSE)," ")</f>
        <v>U14</v>
      </c>
      <c r="G110" s="110" t="str">
        <f>IFERROR(VLOOKUP(Tableau46[[#This Row],[Nom Prénom]],#REF!,7,FALSE)," ")</f>
        <v xml:space="preserve"> </v>
      </c>
      <c r="H110" s="110" t="str">
        <f>IFERROR(VLOOKUP(B110,#REF!,3,FALSE)," ")</f>
        <v xml:space="preserve"> </v>
      </c>
      <c r="I110" s="111">
        <f>IFERROR(VLOOKUP(Tableau46[[#This Row],[Nom Prénom]],#REF!,6,FALSE),0)</f>
        <v>0</v>
      </c>
      <c r="J110" s="112" t="str">
        <f>IFERROR(VLOOKUP(B110,#REF!,7,FALSE)," ")</f>
        <v xml:space="preserve"> </v>
      </c>
      <c r="K110" s="112" t="str">
        <f>IFERROR(VLOOKUP(B110,#REF!,3,FALSE)," ")</f>
        <v xml:space="preserve"> </v>
      </c>
      <c r="L110" s="112">
        <f>IFERROR(VLOOKUP(B110,#REF!,6,FALSE),0)</f>
        <v>0</v>
      </c>
      <c r="M110" s="113" t="str">
        <f>IFERROR(VLOOKUP(B110,Tableau3[[#All],[Nom Prénom]:[Catégorie]],8,FALSE)," ")</f>
        <v xml:space="preserve"> </v>
      </c>
      <c r="N110" s="113" t="str">
        <f>IFERROR(VLOOKUP(B110,Tableau3[[#All],[Nom Prénom]:[Catégorie]],4,FALSE)," ")</f>
        <v xml:space="preserve"> </v>
      </c>
      <c r="O110" s="113">
        <f>IFERROR(VLOOKUP(B110,Tableau3[[#All],[Nom Prénom]:[Catégorie]],7,FALSE),0)</f>
        <v>0</v>
      </c>
      <c r="P110" s="114" t="str">
        <f>IFERROR(VLOOKUP(B110,#REF!,8,FALSE)," ")</f>
        <v xml:space="preserve"> </v>
      </c>
      <c r="Q110" s="114" t="str">
        <f>IFERROR(VLOOKUP(B110,#REF!,4,FALSE)," ")</f>
        <v xml:space="preserve"> </v>
      </c>
      <c r="R110" s="114">
        <f>IFERROR(VLOOKUP(B110,#REF!,7,FALSE),0)</f>
        <v>0</v>
      </c>
      <c r="S110" s="115">
        <f t="shared" si="17"/>
        <v>0</v>
      </c>
      <c r="T110" s="116">
        <f>RANK(S110,Tableau46[TOTAL])</f>
        <v>43</v>
      </c>
      <c r="U110" s="117" t="str">
        <f t="shared" si="18"/>
        <v xml:space="preserve"> </v>
      </c>
      <c r="V110" s="118">
        <f>IFERROR((RANK(IF(IF(F110="U10",1,0)=1,U110," "),Tableau46[U10],0)),0)</f>
        <v>0</v>
      </c>
      <c r="W110" s="119" t="str">
        <f t="shared" si="19"/>
        <v xml:space="preserve"> </v>
      </c>
      <c r="X110" s="120">
        <f>IFERROR((RANK(IF(IF(F110="U12",1,0)=1,W110," "),Tableau46[U12],0)),0)</f>
        <v>0</v>
      </c>
      <c r="Y110" s="119">
        <f t="shared" si="20"/>
        <v>0</v>
      </c>
      <c r="Z110" s="121">
        <f>IFERROR((RANK(IF(IF(F110="U14",1,0)=1,Y110," "),Tableau46[U14],0)),0)</f>
        <v>13</v>
      </c>
      <c r="AA110" s="119" t="str">
        <f t="shared" si="21"/>
        <v xml:space="preserve"> </v>
      </c>
      <c r="AB110" s="122">
        <f>IFERROR((RANK(IF(IF(F110="U16",1,0)=1,AA110," "),Tableau46[U16],0)),0)</f>
        <v>0</v>
      </c>
      <c r="AC110" s="119" t="str">
        <f t="shared" si="22"/>
        <v xml:space="preserve"> </v>
      </c>
      <c r="AD110" s="123">
        <f>IFERROR((RANK(IF(IF(F110="U18",1,0)=1,AC110," "),Tableau46[U18],0)),0)</f>
        <v>0</v>
      </c>
      <c r="AE110" s="111">
        <f>Tableau46[[#This Row],[Points   1]]</f>
        <v>0</v>
      </c>
      <c r="AF110" s="112">
        <f>Tableau46[[#This Row],[Points    2]]</f>
        <v>0</v>
      </c>
      <c r="AG110" s="113">
        <f>Tableau46[[#This Row],[Points    3]]</f>
        <v>0</v>
      </c>
      <c r="AH110" s="114">
        <f>Tableau46[[#This Row],[Points4]]</f>
        <v>0</v>
      </c>
    </row>
    <row r="111" spans="1:34">
      <c r="A111" s="4">
        <v>109</v>
      </c>
      <c r="B111" s="14" t="str">
        <f>'Liste joueur'!B47</f>
        <v>CONTANT Jonas</v>
      </c>
      <c r="C111" s="32" t="str">
        <f>IFERROR(VLOOKUP(Tableau46[[#This Row],[Nom Prénom]],Tableau[[Nom Prénom]:[Age]],3,FALSE)," ")</f>
        <v>Angers</v>
      </c>
      <c r="D111" s="32">
        <f>IFERROR(VLOOKUP(B111,Tableau[[Nom Prénom]:[Age]],4,FALSE)," ")</f>
        <v>530570348</v>
      </c>
      <c r="E111" s="109" t="str">
        <f>IFERROR(VLOOKUP(B111,Tableau[[Nom Prénom]:[Age]],2,FALSE)," ")</f>
        <v>G</v>
      </c>
      <c r="F111" s="32" t="str">
        <f>IFERROR(VLOOKUP(B111,Tableau[[Nom Prénom]:[Age]],5,FALSE)," ")</f>
        <v>U16</v>
      </c>
      <c r="G111" s="110" t="str">
        <f>IFERROR(VLOOKUP(Tableau46[[#This Row],[Nom Prénom]],#REF!,7,FALSE)," ")</f>
        <v xml:space="preserve"> </v>
      </c>
      <c r="H111" s="110" t="str">
        <f>IFERROR(VLOOKUP(B111,#REF!,3,FALSE)," ")</f>
        <v xml:space="preserve"> </v>
      </c>
      <c r="I111" s="111">
        <v>0</v>
      </c>
      <c r="J111" s="112" t="str">
        <f>IFERROR(VLOOKUP(B111,#REF!,7,FALSE)," ")</f>
        <v xml:space="preserve"> </v>
      </c>
      <c r="K111" s="112" t="str">
        <f>IFERROR(VLOOKUP(B111,#REF!,3,FALSE)," ")</f>
        <v xml:space="preserve"> </v>
      </c>
      <c r="L111" s="112">
        <f>IFERROR(VLOOKUP(B111,#REF!,6,FALSE),0)</f>
        <v>0</v>
      </c>
      <c r="M111" s="113" t="str">
        <f>IFERROR(VLOOKUP(B111,Tableau3[[#All],[Nom Prénom]:[Catégorie]],8,FALSE)," ")</f>
        <v xml:space="preserve"> </v>
      </c>
      <c r="N111" s="113" t="str">
        <f>IFERROR(VLOOKUP(B111,Tableau3[[#All],[Nom Prénom]:[Catégorie]],4,FALSE)," ")</f>
        <v xml:space="preserve"> </v>
      </c>
      <c r="O111" s="113">
        <f>IFERROR(VLOOKUP(B111,Tableau3[[#All],[Nom Prénom]:[Catégorie]],7,FALSE),0)</f>
        <v>0</v>
      </c>
      <c r="P111" s="114" t="str">
        <f>IFERROR(VLOOKUP(B111,#REF!,8,FALSE)," ")</f>
        <v xml:space="preserve"> </v>
      </c>
      <c r="Q111" s="114" t="str">
        <f>IFERROR(VLOOKUP(B111,#REF!,4,FALSE)," ")</f>
        <v xml:space="preserve"> </v>
      </c>
      <c r="R111" s="114">
        <f>IFERROR(VLOOKUP(B111,#REF!,7,FALSE),0)</f>
        <v>0</v>
      </c>
      <c r="S111" s="115">
        <f t="shared" si="17"/>
        <v>0</v>
      </c>
      <c r="T111" s="116">
        <f>RANK(S111,Tableau46[TOTAL])</f>
        <v>43</v>
      </c>
      <c r="U111" s="117" t="str">
        <f t="shared" si="18"/>
        <v xml:space="preserve"> </v>
      </c>
      <c r="V111" s="118">
        <f>IFERROR((RANK(IF(IF(F111="U10",1,0)=1,U111," "),Tableau46[U10],0)),0)</f>
        <v>0</v>
      </c>
      <c r="W111" s="119" t="str">
        <f t="shared" si="19"/>
        <v xml:space="preserve"> </v>
      </c>
      <c r="X111" s="120">
        <f>IFERROR((RANK(IF(IF(F111="U12",1,0)=1,W111," "),Tableau46[U12],0)),0)</f>
        <v>0</v>
      </c>
      <c r="Y111" s="119" t="str">
        <f t="shared" si="20"/>
        <v xml:space="preserve"> </v>
      </c>
      <c r="Z111" s="121">
        <f>IFERROR((RANK(IF(IF(F111="U14",1,0)=1,Y111," "),Tableau46[U14],0)),0)</f>
        <v>0</v>
      </c>
      <c r="AA111" s="119">
        <f t="shared" si="21"/>
        <v>0</v>
      </c>
      <c r="AB111" s="122">
        <f>IFERROR((RANK(IF(IF(F111="U16",1,0)=1,AA111," "),Tableau46[U16],0)),0)</f>
        <v>3</v>
      </c>
      <c r="AC111" s="119" t="str">
        <f t="shared" si="22"/>
        <v xml:space="preserve"> </v>
      </c>
      <c r="AD111" s="123">
        <f>IFERROR((RANK(IF(IF(F111="U18",1,0)=1,AC111," "),Tableau46[U18],0)),0)</f>
        <v>0</v>
      </c>
      <c r="AE111" s="111">
        <f>Tableau46[[#This Row],[Points   1]]</f>
        <v>0</v>
      </c>
      <c r="AF111" s="112">
        <f>Tableau46[[#This Row],[Points    2]]</f>
        <v>0</v>
      </c>
      <c r="AG111" s="113">
        <f>Tableau46[[#This Row],[Points    3]]</f>
        <v>0</v>
      </c>
      <c r="AH111" s="114">
        <f>Tableau46[[#This Row],[Points4]]</f>
        <v>0</v>
      </c>
    </row>
    <row r="112" spans="1:34">
      <c r="A112" s="4">
        <v>110</v>
      </c>
      <c r="B112" s="14" t="str">
        <f>'Liste joueur'!B85</f>
        <v>FONTAINE BEN HADJ Solène</v>
      </c>
      <c r="C112" s="32" t="str">
        <f>IFERROR(VLOOKUP(Tableau46[[#This Row],[Nom Prénom]],Tableau[[Nom Prénom]:[Age]],3,FALSE)," ")</f>
        <v>Angers La Perrière</v>
      </c>
      <c r="D112" s="32">
        <f>IFERROR(VLOOKUP(B112,Tableau[[Nom Prénom]:[Age]],4,FALSE)," ")</f>
        <v>533029311</v>
      </c>
      <c r="E112" s="109" t="str">
        <f>IFERROR(VLOOKUP(B112,Tableau[[Nom Prénom]:[Age]],2,FALSE)," ")</f>
        <v>F</v>
      </c>
      <c r="F112" s="32" t="str">
        <f>IFERROR(VLOOKUP(B112,Tableau[[Nom Prénom]:[Age]],5,FALSE)," ")</f>
        <v>U10</v>
      </c>
      <c r="G112" s="110" t="str">
        <f>IFERROR(VLOOKUP(Tableau46[[#This Row],[Nom Prénom]],#REF!,7,FALSE)," ")</f>
        <v xml:space="preserve"> </v>
      </c>
      <c r="H112" s="110" t="str">
        <f>IFERROR(VLOOKUP(B112,#REF!,3,FALSE)," ")</f>
        <v xml:space="preserve"> </v>
      </c>
      <c r="I112" s="111">
        <f>IFERROR(VLOOKUP(Tableau46[[#This Row],[Nom Prénom]],#REF!,6,FALSE),0)</f>
        <v>0</v>
      </c>
      <c r="J112" s="112" t="str">
        <f>IFERROR(VLOOKUP(B112,#REF!,7,FALSE)," ")</f>
        <v xml:space="preserve"> </v>
      </c>
      <c r="K112" s="112" t="str">
        <f>IFERROR(VLOOKUP(B112,#REF!,3,FALSE)," ")</f>
        <v xml:space="preserve"> </v>
      </c>
      <c r="L112" s="112">
        <f>IFERROR(VLOOKUP(B112,#REF!,6,FALSE),0)</f>
        <v>0</v>
      </c>
      <c r="M112" s="113" t="str">
        <f>IFERROR(VLOOKUP(B112,Tableau3[[#All],[Nom Prénom]:[Catégorie]],8,FALSE)," ")</f>
        <v xml:space="preserve"> </v>
      </c>
      <c r="N112" s="113" t="str">
        <f>IFERROR(VLOOKUP(B112,Tableau3[[#All],[Nom Prénom]:[Catégorie]],4,FALSE)," ")</f>
        <v xml:space="preserve"> </v>
      </c>
      <c r="O112" s="113">
        <f>IFERROR(VLOOKUP(B112,Tableau3[[#All],[Nom Prénom]:[Catégorie]],7,FALSE),0)</f>
        <v>0</v>
      </c>
      <c r="P112" s="114" t="str">
        <f>IFERROR(VLOOKUP(B112,#REF!,8,FALSE)," ")</f>
        <v xml:space="preserve"> </v>
      </c>
      <c r="Q112" s="114" t="str">
        <f>IFERROR(VLOOKUP(B112,#REF!,4,FALSE)," ")</f>
        <v xml:space="preserve"> </v>
      </c>
      <c r="R112" s="114">
        <f>IFERROR(VLOOKUP(B112,#REF!,7,FALSE),0)</f>
        <v>0</v>
      </c>
      <c r="S112" s="115">
        <f t="shared" si="17"/>
        <v>0</v>
      </c>
      <c r="T112" s="116">
        <f>RANK(S112,Tableau46[TOTAL])</f>
        <v>43</v>
      </c>
      <c r="U112" s="117">
        <f t="shared" si="18"/>
        <v>0</v>
      </c>
      <c r="V112" s="118">
        <f>IFERROR((RANK(IF(IF(F112="U10",1,0)=1,U112," "),Tableau46[U10],0)),0)</f>
        <v>20</v>
      </c>
      <c r="W112" s="119" t="str">
        <f t="shared" si="19"/>
        <v xml:space="preserve"> </v>
      </c>
      <c r="X112" s="120">
        <f>IFERROR((RANK(IF(IF(F112="U12",1,0)=1,W112," "),Tableau46[U12],0)),0)</f>
        <v>0</v>
      </c>
      <c r="Y112" s="119" t="str">
        <f t="shared" si="20"/>
        <v xml:space="preserve"> </v>
      </c>
      <c r="Z112" s="121">
        <f>IFERROR((RANK(IF(IF(F112="U14",1,0)=1,Y112," "),Tableau46[U14],0)),0)</f>
        <v>0</v>
      </c>
      <c r="AA112" s="119" t="str">
        <f t="shared" si="21"/>
        <v xml:space="preserve"> </v>
      </c>
      <c r="AB112" s="122">
        <f>IFERROR((RANK(IF(IF(F112="U16",1,0)=1,AA112," "),Tableau46[U16],0)),0)</f>
        <v>0</v>
      </c>
      <c r="AC112" s="119" t="str">
        <f t="shared" si="22"/>
        <v xml:space="preserve"> </v>
      </c>
      <c r="AD112" s="123">
        <f>IFERROR((RANK(IF(IF(F112="U18",1,0)=1,AC112," "),Tableau46[U18],0)),0)</f>
        <v>0</v>
      </c>
      <c r="AE112" s="111">
        <f>Tableau46[[#This Row],[Points   1]]</f>
        <v>0</v>
      </c>
      <c r="AF112" s="112">
        <f>Tableau46[[#This Row],[Points    2]]</f>
        <v>0</v>
      </c>
      <c r="AG112" s="113">
        <f>Tableau46[[#This Row],[Points    3]]</f>
        <v>0</v>
      </c>
      <c r="AH112" s="114">
        <f>Tableau46[[#This Row],[Points4]]</f>
        <v>0</v>
      </c>
    </row>
    <row r="113" spans="1:34">
      <c r="A113" s="4">
        <v>111</v>
      </c>
      <c r="B113" s="14" t="str">
        <f>'Liste joueur'!B82</f>
        <v>FEHNER Louis</v>
      </c>
      <c r="C113" s="32" t="str">
        <f>IFERROR(VLOOKUP(Tableau46[[#This Row],[Nom Prénom]],Tableau[[Nom Prénom]:[Age]],3,FALSE)," ")</f>
        <v>Angers</v>
      </c>
      <c r="D113" s="32">
        <f>IFERROR(VLOOKUP(B113,Tableau[[Nom Prénom]:[Age]],4,FALSE)," ")</f>
        <v>528626373</v>
      </c>
      <c r="E113" s="109" t="str">
        <f>IFERROR(VLOOKUP(B113,Tableau[[Nom Prénom]:[Age]],2,FALSE)," ")</f>
        <v>G</v>
      </c>
      <c r="F113" s="32" t="str">
        <f>IFERROR(VLOOKUP(B113,Tableau[[Nom Prénom]:[Age]],5,FALSE)," ")</f>
        <v>U12</v>
      </c>
      <c r="G113" s="110" t="str">
        <f>IFERROR(VLOOKUP(Tableau46[[#This Row],[Nom Prénom]],#REF!,7,FALSE)," ")</f>
        <v xml:space="preserve"> </v>
      </c>
      <c r="H113" s="110" t="str">
        <f>IFERROR(VLOOKUP(B113,#REF!,3,FALSE)," ")</f>
        <v xml:space="preserve"> </v>
      </c>
      <c r="I113" s="111">
        <f>IFERROR(VLOOKUP(Tableau46[[#This Row],[Nom Prénom]],#REF!,6,FALSE),0)</f>
        <v>0</v>
      </c>
      <c r="J113" s="112" t="str">
        <f>IFERROR(VLOOKUP(B113,#REF!,7,FALSE)," ")</f>
        <v xml:space="preserve"> </v>
      </c>
      <c r="K113" s="112" t="str">
        <f>IFERROR(VLOOKUP(B113,#REF!,3,FALSE)," ")</f>
        <v xml:space="preserve"> </v>
      </c>
      <c r="L113" s="112">
        <f>IFERROR(VLOOKUP(B113,#REF!,6,FALSE),0)</f>
        <v>0</v>
      </c>
      <c r="M113" s="113" t="str">
        <f>IFERROR(VLOOKUP(B113,Tableau3[[#All],[Nom Prénom]:[Catégorie]],8,FALSE)," ")</f>
        <v xml:space="preserve"> </v>
      </c>
      <c r="N113" s="113" t="str">
        <f>IFERROR(VLOOKUP(B113,Tableau3[[#All],[Nom Prénom]:[Catégorie]],4,FALSE)," ")</f>
        <v xml:space="preserve"> </v>
      </c>
      <c r="O113" s="113">
        <f>IFERROR(VLOOKUP(B113,Tableau3[[#All],[Nom Prénom]:[Catégorie]],7,FALSE),0)</f>
        <v>0</v>
      </c>
      <c r="P113" s="114" t="str">
        <f>IFERROR(VLOOKUP(B113,#REF!,8,FALSE)," ")</f>
        <v xml:space="preserve"> </v>
      </c>
      <c r="Q113" s="114" t="str">
        <f>IFERROR(VLOOKUP(B113,#REF!,4,FALSE)," ")</f>
        <v xml:space="preserve"> </v>
      </c>
      <c r="R113" s="114">
        <f>IFERROR(VLOOKUP(B113,#REF!,7,FALSE),0)</f>
        <v>0</v>
      </c>
      <c r="S113" s="115">
        <f t="shared" si="17"/>
        <v>0</v>
      </c>
      <c r="T113" s="116">
        <f>RANK(S113,Tableau46[TOTAL])</f>
        <v>43</v>
      </c>
      <c r="U113" s="117" t="str">
        <f t="shared" si="18"/>
        <v xml:space="preserve"> </v>
      </c>
      <c r="V113" s="118">
        <f>IFERROR((RANK(IF(IF(F113="U10",1,0)=1,U113," "),Tableau46[U10],0)),0)</f>
        <v>0</v>
      </c>
      <c r="W113" s="119">
        <f t="shared" si="19"/>
        <v>0</v>
      </c>
      <c r="X113" s="120">
        <f>IFERROR((RANK(IF(IF(F113="U12",1,0)=1,W113," "),Tableau46[U12],0)),0)</f>
        <v>8</v>
      </c>
      <c r="Y113" s="119" t="str">
        <f t="shared" si="20"/>
        <v xml:space="preserve"> </v>
      </c>
      <c r="Z113" s="121">
        <f>IFERROR((RANK(IF(IF(F113="U14",1,0)=1,Y113," "),Tableau46[U14],0)),0)</f>
        <v>0</v>
      </c>
      <c r="AA113" s="119" t="str">
        <f t="shared" si="21"/>
        <v xml:space="preserve"> </v>
      </c>
      <c r="AB113" s="122">
        <f>IFERROR((RANK(IF(IF(F113="U16",1,0)=1,AA113," "),Tableau46[U16],0)),0)</f>
        <v>0</v>
      </c>
      <c r="AC113" s="119" t="str">
        <f t="shared" si="22"/>
        <v xml:space="preserve"> </v>
      </c>
      <c r="AD113" s="123">
        <f>IFERROR((RANK(IF(IF(F113="U18",1,0)=1,AC113," "),Tableau46[U18],0)),0)</f>
        <v>0</v>
      </c>
      <c r="AE113" s="111">
        <f>Tableau46[[#This Row],[Points   1]]</f>
        <v>0</v>
      </c>
      <c r="AF113" s="112">
        <f>Tableau46[[#This Row],[Points    2]]</f>
        <v>0</v>
      </c>
      <c r="AG113" s="113">
        <f>Tableau46[[#This Row],[Points    3]]</f>
        <v>0</v>
      </c>
      <c r="AH113" s="114">
        <f>Tableau46[[#This Row],[Points4]]</f>
        <v>0</v>
      </c>
    </row>
    <row r="114" spans="1:34">
      <c r="A114" s="4">
        <v>112</v>
      </c>
      <c r="B114" s="14" t="str">
        <f>'Liste joueur'!B13</f>
        <v>BARREAULT Noa</v>
      </c>
      <c r="C114" s="32" t="str">
        <f>IFERROR(VLOOKUP(Tableau46[[#This Row],[Nom Prénom]],Tableau[[Nom Prénom]:[Age]],3,FALSE)," ")</f>
        <v>St Sylvain</v>
      </c>
      <c r="D114" s="32">
        <f>IFERROR(VLOOKUP(B114,Tableau[[Nom Prénom]:[Age]],4,FALSE)," ")</f>
        <v>534950322</v>
      </c>
      <c r="E114" s="109" t="str">
        <f>IFERROR(VLOOKUP(B114,Tableau[[Nom Prénom]:[Age]],2,FALSE)," ")</f>
        <v>G</v>
      </c>
      <c r="F114" s="32" t="str">
        <f>IFERROR(VLOOKUP(B114,Tableau[[Nom Prénom]:[Age]],5,FALSE)," ")</f>
        <v>U12</v>
      </c>
      <c r="G114" s="110" t="str">
        <f>IFERROR(VLOOKUP(Tableau46[[#This Row],[Nom Prénom]],#REF!,7,FALSE)," ")</f>
        <v xml:space="preserve"> </v>
      </c>
      <c r="H114" s="110" t="str">
        <f>IFERROR(VLOOKUP(B114,#REF!,3,FALSE)," ")</f>
        <v xml:space="preserve"> </v>
      </c>
      <c r="I114" s="111">
        <f>IFERROR(VLOOKUP(Tableau46[[#This Row],[Nom Prénom]],#REF!,6,FALSE),0)</f>
        <v>0</v>
      </c>
      <c r="J114" s="112" t="str">
        <f>IFERROR(VLOOKUP(B114,#REF!,7,FALSE)," ")</f>
        <v xml:space="preserve"> </v>
      </c>
      <c r="K114" s="112" t="str">
        <f>IFERROR(VLOOKUP(B114,#REF!,3,FALSE)," ")</f>
        <v xml:space="preserve"> </v>
      </c>
      <c r="L114" s="112">
        <f>IFERROR(VLOOKUP(B114,#REF!,6,FALSE),0)</f>
        <v>0</v>
      </c>
      <c r="M114" s="113">
        <f>IFERROR(VLOOKUP(B114,Tableau3[[#All],[Nom Prénom]:[Catégorie]],8,FALSE)," ")</f>
        <v>0</v>
      </c>
      <c r="N114" s="113" t="str">
        <f>IFERROR(VLOOKUP(B114,Tableau3[[#All],[Nom Prénom]:[Catégorie]],4,FALSE)," ")</f>
        <v>BLEU</v>
      </c>
      <c r="O114" s="113">
        <f>IFERROR(VLOOKUP(B114,Tableau3[[#All],[Nom Prénom]:[Catégorie]],7,FALSE),0)</f>
        <v>7</v>
      </c>
      <c r="P114" s="114" t="str">
        <f>IFERROR(VLOOKUP(B114,#REF!,8,FALSE)," ")</f>
        <v xml:space="preserve"> </v>
      </c>
      <c r="Q114" s="114" t="str">
        <f>IFERROR(VLOOKUP(B114,#REF!,4,FALSE)," ")</f>
        <v xml:space="preserve"> </v>
      </c>
      <c r="R114" s="114">
        <f>IFERROR(VLOOKUP(B114,#REF!,7,FALSE),0)</f>
        <v>0</v>
      </c>
      <c r="S114" s="115">
        <f t="shared" si="17"/>
        <v>7</v>
      </c>
      <c r="T114" s="116">
        <f>RANK(S114,Tableau46[TOTAL])</f>
        <v>28</v>
      </c>
      <c r="U114" s="117" t="str">
        <f t="shared" si="18"/>
        <v xml:space="preserve"> </v>
      </c>
      <c r="V114" s="118">
        <f>IFERROR((RANK(IF(IF(F114="U10",1,0)=1,U114," "),Tableau46[U10],0)),0)</f>
        <v>0</v>
      </c>
      <c r="W114" s="119">
        <f t="shared" si="19"/>
        <v>7</v>
      </c>
      <c r="X114" s="120">
        <f>IFERROR((RANK(IF(IF(F114="U12",1,0)=1,W114," "),Tableau46[U12],0)),0)</f>
        <v>4</v>
      </c>
      <c r="Y114" s="119" t="str">
        <f t="shared" si="20"/>
        <v xml:space="preserve"> </v>
      </c>
      <c r="Z114" s="121">
        <f>IFERROR((RANK(IF(IF(F114="U14",1,0)=1,Y114," "),Tableau46[U14],0)),0)</f>
        <v>0</v>
      </c>
      <c r="AA114" s="119" t="str">
        <f t="shared" si="21"/>
        <v xml:space="preserve"> </v>
      </c>
      <c r="AB114" s="122">
        <f>IFERROR((RANK(IF(IF(F114="U16",1,0)=1,AA114," "),Tableau46[U16],0)),0)</f>
        <v>0</v>
      </c>
      <c r="AC114" s="119" t="str">
        <f t="shared" si="22"/>
        <v xml:space="preserve"> </v>
      </c>
      <c r="AD114" s="123">
        <f>IFERROR((RANK(IF(IF(F114="U18",1,0)=1,AC114," "),Tableau46[U18],0)),0)</f>
        <v>0</v>
      </c>
      <c r="AE114" s="111">
        <f>Tableau46[[#This Row],[Points   1]]</f>
        <v>0</v>
      </c>
      <c r="AF114" s="112">
        <f>Tableau46[[#This Row],[Points    2]]</f>
        <v>0</v>
      </c>
      <c r="AG114" s="113">
        <f>Tableau46[[#This Row],[Points    3]]</f>
        <v>7</v>
      </c>
      <c r="AH114" s="114">
        <f>Tableau46[[#This Row],[Points4]]</f>
        <v>0</v>
      </c>
    </row>
    <row r="115" spans="1:34">
      <c r="A115" s="4">
        <v>113</v>
      </c>
      <c r="B115" s="14" t="str">
        <f>'Liste joueur'!B108</f>
        <v>GUEMAS Baptiste</v>
      </c>
      <c r="C115" s="32" t="str">
        <f>IFERROR(VLOOKUP(Tableau46[[#This Row],[Nom Prénom]],Tableau[[Nom Prénom]:[Age]],3,FALSE)," ")</f>
        <v>Angers La Perrière</v>
      </c>
      <c r="D115" s="32">
        <f>IFERROR(VLOOKUP(B115,Tableau[[Nom Prénom]:[Age]],4,FALSE)," ")</f>
        <v>43622308</v>
      </c>
      <c r="E115" s="109" t="str">
        <f>IFERROR(VLOOKUP(B115,Tableau[[Nom Prénom]:[Age]],2,FALSE)," ")</f>
        <v>G</v>
      </c>
      <c r="F115" s="32" t="str">
        <f>IFERROR(VLOOKUP(B115,Tableau[[Nom Prénom]:[Age]],5,FALSE)," ")</f>
        <v>U16</v>
      </c>
      <c r="G115" s="110" t="str">
        <f>IFERROR(VLOOKUP(Tableau46[[#This Row],[Nom Prénom]],#REF!,7,FALSE)," ")</f>
        <v xml:space="preserve"> </v>
      </c>
      <c r="H115" s="110" t="str">
        <f>IFERROR(VLOOKUP(B115,#REF!,3,FALSE)," ")</f>
        <v xml:space="preserve"> </v>
      </c>
      <c r="I115" s="111">
        <f>IFERROR(VLOOKUP(Tableau46[[#This Row],[Nom Prénom]],#REF!,6,FALSE),0)</f>
        <v>0</v>
      </c>
      <c r="J115" s="112" t="str">
        <f>IFERROR(VLOOKUP(B115,#REF!,7,FALSE)," ")</f>
        <v xml:space="preserve"> </v>
      </c>
      <c r="K115" s="112" t="str">
        <f>IFERROR(VLOOKUP(B115,#REF!,3,FALSE)," ")</f>
        <v xml:space="preserve"> </v>
      </c>
      <c r="L115" s="112">
        <f>IFERROR(VLOOKUP(B115,#REF!,6,FALSE),0)</f>
        <v>0</v>
      </c>
      <c r="M115" s="113" t="str">
        <f>IFERROR(VLOOKUP(B115,Tableau3[[#All],[Nom Prénom]:[Catégorie]],8,FALSE)," ")</f>
        <v xml:space="preserve"> </v>
      </c>
      <c r="N115" s="113" t="str">
        <f>IFERROR(VLOOKUP(B115,Tableau3[[#All],[Nom Prénom]:[Catégorie]],4,FALSE)," ")</f>
        <v xml:space="preserve"> </v>
      </c>
      <c r="O115" s="113">
        <f>IFERROR(VLOOKUP(B115,Tableau3[[#All],[Nom Prénom]:[Catégorie]],7,FALSE),0)</f>
        <v>0</v>
      </c>
      <c r="P115" s="114" t="str">
        <f>IFERROR(VLOOKUP(B115,#REF!,8,FALSE)," ")</f>
        <v xml:space="preserve"> </v>
      </c>
      <c r="Q115" s="114" t="str">
        <f>IFERROR(VLOOKUP(B115,#REF!,4,FALSE)," ")</f>
        <v xml:space="preserve"> </v>
      </c>
      <c r="R115" s="114">
        <f>IFERROR(VLOOKUP(B115,#REF!,7,FALSE),0)</f>
        <v>0</v>
      </c>
      <c r="S115" s="115">
        <f t="shared" si="17"/>
        <v>0</v>
      </c>
      <c r="T115" s="116">
        <f>RANK(S115,Tableau46[TOTAL])</f>
        <v>43</v>
      </c>
      <c r="U115" s="117" t="str">
        <f t="shared" si="18"/>
        <v xml:space="preserve"> </v>
      </c>
      <c r="V115" s="118">
        <f>IFERROR((RANK(IF(IF(F115="U10",1,0)=1,U115," "),Tableau46[U10],0)),0)</f>
        <v>0</v>
      </c>
      <c r="W115" s="119" t="str">
        <f t="shared" si="19"/>
        <v xml:space="preserve"> </v>
      </c>
      <c r="X115" s="120">
        <f>IFERROR((RANK(IF(IF(F115="U12",1,0)=1,W115," "),Tableau46[U12],0)),0)</f>
        <v>0</v>
      </c>
      <c r="Y115" s="119" t="str">
        <f t="shared" si="20"/>
        <v xml:space="preserve"> </v>
      </c>
      <c r="Z115" s="121">
        <f>IFERROR((RANK(IF(IF(F115="U14",1,0)=1,Y115," "),Tableau46[U14],0)),0)</f>
        <v>0</v>
      </c>
      <c r="AA115" s="119">
        <f t="shared" si="21"/>
        <v>0</v>
      </c>
      <c r="AB115" s="122">
        <f>IFERROR((RANK(IF(IF(F115="U16",1,0)=1,AA115," "),Tableau46[U16],0)),0)</f>
        <v>3</v>
      </c>
      <c r="AC115" s="119" t="str">
        <f t="shared" si="22"/>
        <v xml:space="preserve"> </v>
      </c>
      <c r="AD115" s="123">
        <f>IFERROR((RANK(IF(IF(F115="U18",1,0)=1,AC115," "),Tableau46[U18],0)),0)</f>
        <v>0</v>
      </c>
      <c r="AE115" s="111">
        <f>Tableau46[[#This Row],[Points   1]]</f>
        <v>0</v>
      </c>
      <c r="AF115" s="112">
        <f>Tableau46[[#This Row],[Points    2]]</f>
        <v>0</v>
      </c>
      <c r="AG115" s="113">
        <f>Tableau46[[#This Row],[Points    3]]</f>
        <v>0</v>
      </c>
      <c r="AH115" s="114">
        <f>Tableau46[[#This Row],[Points4]]</f>
        <v>0</v>
      </c>
    </row>
    <row r="116" spans="1:34">
      <c r="A116" s="4">
        <v>114</v>
      </c>
      <c r="B116" s="14" t="str">
        <f>'Liste joueur'!B38</f>
        <v>CAREIL Jules</v>
      </c>
      <c r="C116" s="32" t="str">
        <f>IFERROR(VLOOKUP(Tableau46[[#This Row],[Nom Prénom]],Tableau[[Nom Prénom]:[Age]],3,FALSE)," ")</f>
        <v>Angers</v>
      </c>
      <c r="D116" s="32">
        <f>IFERROR(VLOOKUP(B116,Tableau[[Nom Prénom]:[Age]],4,FALSE)," ")</f>
        <v>47226320</v>
      </c>
      <c r="E116" s="109" t="str">
        <f>IFERROR(VLOOKUP(B116,Tableau[[Nom Prénom]:[Age]],2,FALSE)," ")</f>
        <v>G</v>
      </c>
      <c r="F116" s="32" t="str">
        <f>IFERROR(VLOOKUP(B116,Tableau[[Nom Prénom]:[Age]],5,FALSE)," ")</f>
        <v>U14</v>
      </c>
      <c r="G116" s="110" t="str">
        <f>IFERROR(VLOOKUP(Tableau46[[#This Row],[Nom Prénom]],#REF!,7,FALSE)," ")</f>
        <v xml:space="preserve"> </v>
      </c>
      <c r="H116" s="110" t="str">
        <f>IFERROR(VLOOKUP(B116,#REF!,3,FALSE)," ")</f>
        <v xml:space="preserve"> </v>
      </c>
      <c r="I116" s="111">
        <f>IFERROR(VLOOKUP(Tableau46[[#This Row],[Nom Prénom]],#REF!,6,FALSE),0)</f>
        <v>0</v>
      </c>
      <c r="J116" s="112" t="str">
        <f>IFERROR(VLOOKUP(B116,#REF!,7,FALSE)," ")</f>
        <v xml:space="preserve"> </v>
      </c>
      <c r="K116" s="112" t="str">
        <f>IFERROR(VLOOKUP(B116,#REF!,3,FALSE)," ")</f>
        <v xml:space="preserve"> </v>
      </c>
      <c r="L116" s="112">
        <f>IFERROR(VLOOKUP(B116,#REF!,6,FALSE),0)</f>
        <v>0</v>
      </c>
      <c r="M116" s="113" t="str">
        <f>IFERROR(VLOOKUP(B116,Tableau3[[#All],[Nom Prénom]:[Catégorie]],8,FALSE)," ")</f>
        <v xml:space="preserve"> </v>
      </c>
      <c r="N116" s="113" t="str">
        <f>IFERROR(VLOOKUP(B116,Tableau3[[#All],[Nom Prénom]:[Catégorie]],4,FALSE)," ")</f>
        <v xml:space="preserve"> </v>
      </c>
      <c r="O116" s="113">
        <f>IFERROR(VLOOKUP(B116,Tableau3[[#All],[Nom Prénom]:[Catégorie]],7,FALSE),0)</f>
        <v>0</v>
      </c>
      <c r="P116" s="114" t="str">
        <f>IFERROR(VLOOKUP(B116,#REF!,8,FALSE)," ")</f>
        <v xml:space="preserve"> </v>
      </c>
      <c r="Q116" s="114" t="str">
        <f>IFERROR(VLOOKUP(B116,#REF!,4,FALSE)," ")</f>
        <v xml:space="preserve"> </v>
      </c>
      <c r="R116" s="114">
        <f>IFERROR(VLOOKUP(B116,#REF!,7,FALSE),0)</f>
        <v>0</v>
      </c>
      <c r="S116" s="115">
        <f t="shared" si="17"/>
        <v>0</v>
      </c>
      <c r="T116" s="116">
        <f>RANK(S116,Tableau46[TOTAL])</f>
        <v>43</v>
      </c>
      <c r="U116" s="117" t="str">
        <f t="shared" si="18"/>
        <v xml:space="preserve"> </v>
      </c>
      <c r="V116" s="118">
        <f>IFERROR((RANK(IF(IF(F116="U10",1,0)=1,U116," "),Tableau46[U10],0)),0)</f>
        <v>0</v>
      </c>
      <c r="W116" s="119" t="str">
        <f t="shared" si="19"/>
        <v xml:space="preserve"> </v>
      </c>
      <c r="X116" s="120">
        <f>IFERROR((RANK(IF(IF(F116="U12",1,0)=1,W116," "),Tableau46[U12],0)),0)</f>
        <v>0</v>
      </c>
      <c r="Y116" s="119">
        <f t="shared" si="20"/>
        <v>0</v>
      </c>
      <c r="Z116" s="121">
        <f>IFERROR((RANK(IF(IF(F116="U14",1,0)=1,Y116," "),Tableau46[U14],0)),0)</f>
        <v>13</v>
      </c>
      <c r="AA116" s="119" t="str">
        <f t="shared" si="21"/>
        <v xml:space="preserve"> </v>
      </c>
      <c r="AB116" s="122">
        <f>IFERROR((RANK(IF(IF(F116="U16",1,0)=1,AA116," "),Tableau46[U16],0)),0)</f>
        <v>0</v>
      </c>
      <c r="AC116" s="119" t="str">
        <f t="shared" si="22"/>
        <v xml:space="preserve"> </v>
      </c>
      <c r="AD116" s="123">
        <f>IFERROR((RANK(IF(IF(F116="U18",1,0)=1,AC116," "),Tableau46[U18],0)),0)</f>
        <v>0</v>
      </c>
      <c r="AE116" s="111">
        <f>Tableau46[[#This Row],[Points   1]]</f>
        <v>0</v>
      </c>
      <c r="AF116" s="112">
        <f>Tableau46[[#This Row],[Points    2]]</f>
        <v>0</v>
      </c>
      <c r="AG116" s="113">
        <f>Tableau46[[#This Row],[Points    3]]</f>
        <v>0</v>
      </c>
      <c r="AH116" s="114">
        <f>Tableau46[[#This Row],[Points4]]</f>
        <v>0</v>
      </c>
    </row>
    <row r="117" spans="1:34">
      <c r="A117" s="4">
        <v>115</v>
      </c>
      <c r="B117" s="14" t="str">
        <f>'Liste joueur'!B12</f>
        <v>BARRE Gabin</v>
      </c>
      <c r="C117" s="32" t="str">
        <f>IFERROR(VLOOKUP(Tableau46[[#This Row],[Nom Prénom]],Tableau[[Nom Prénom]:[Age]],3,FALSE)," ")</f>
        <v>Angers</v>
      </c>
      <c r="D117" s="32">
        <f>IFERROR(VLOOKUP(B117,Tableau[[Nom Prénom]:[Age]],4,FALSE)," ")</f>
        <v>530481328</v>
      </c>
      <c r="E117" s="109" t="str">
        <f>IFERROR(VLOOKUP(B117,Tableau[[Nom Prénom]:[Age]],2,FALSE)," ")</f>
        <v>G</v>
      </c>
      <c r="F117" s="32" t="str">
        <f>IFERROR(VLOOKUP(B117,Tableau[[Nom Prénom]:[Age]],5,FALSE)," ")</f>
        <v>U14</v>
      </c>
      <c r="G117" s="110" t="str">
        <f>IFERROR(VLOOKUP(Tableau46[[#This Row],[Nom Prénom]],#REF!,7,FALSE)," ")</f>
        <v xml:space="preserve"> </v>
      </c>
      <c r="H117" s="110" t="str">
        <f>IFERROR(VLOOKUP(B117,#REF!,3,FALSE)," ")</f>
        <v xml:space="preserve"> </v>
      </c>
      <c r="I117" s="111">
        <f>IFERROR(VLOOKUP(Tableau46[[#This Row],[Nom Prénom]],#REF!,6,FALSE),0)</f>
        <v>0</v>
      </c>
      <c r="J117" s="112" t="str">
        <f>IFERROR(VLOOKUP(B117,#REF!,7,FALSE)," ")</f>
        <v xml:space="preserve"> </v>
      </c>
      <c r="K117" s="112" t="str">
        <f>IFERROR(VLOOKUP(B117,#REF!,3,FALSE)," ")</f>
        <v xml:space="preserve"> </v>
      </c>
      <c r="L117" s="112">
        <f>IFERROR(VLOOKUP(B117,#REF!,6,FALSE),0)</f>
        <v>0</v>
      </c>
      <c r="M117" s="113" t="str">
        <f>IFERROR(VLOOKUP(B117,Tableau3[[#All],[Nom Prénom]:[Catégorie]],8,FALSE)," ")</f>
        <v xml:space="preserve"> </v>
      </c>
      <c r="N117" s="113" t="str">
        <f>IFERROR(VLOOKUP(B117,Tableau3[[#All],[Nom Prénom]:[Catégorie]],4,FALSE)," ")</f>
        <v xml:space="preserve"> </v>
      </c>
      <c r="O117" s="113">
        <f>IFERROR(VLOOKUP(B117,Tableau3[[#All],[Nom Prénom]:[Catégorie]],7,FALSE),0)</f>
        <v>0</v>
      </c>
      <c r="P117" s="114" t="str">
        <f>IFERROR(VLOOKUP(B117,#REF!,8,FALSE)," ")</f>
        <v xml:space="preserve"> </v>
      </c>
      <c r="Q117" s="114" t="str">
        <f>IFERROR(VLOOKUP(B117,#REF!,4,FALSE)," ")</f>
        <v xml:space="preserve"> </v>
      </c>
      <c r="R117" s="114">
        <f>IFERROR(VLOOKUP(B117,#REF!,7,FALSE),0)</f>
        <v>0</v>
      </c>
      <c r="S117" s="115">
        <f t="shared" si="17"/>
        <v>0</v>
      </c>
      <c r="T117" s="116">
        <f>RANK(S117,Tableau46[TOTAL])</f>
        <v>43</v>
      </c>
      <c r="U117" s="117" t="str">
        <f t="shared" si="18"/>
        <v xml:space="preserve"> </v>
      </c>
      <c r="V117" s="118">
        <f>IFERROR((RANK(IF(IF(F117="U10",1,0)=1,U117," "),Tableau46[U10],0)),0)</f>
        <v>0</v>
      </c>
      <c r="W117" s="119" t="str">
        <f t="shared" si="19"/>
        <v xml:space="preserve"> </v>
      </c>
      <c r="X117" s="120">
        <f>IFERROR((RANK(IF(IF(F117="U12",1,0)=1,W117," "),Tableau46[U12],0)),0)</f>
        <v>0</v>
      </c>
      <c r="Y117" s="119">
        <f t="shared" si="20"/>
        <v>0</v>
      </c>
      <c r="Z117" s="121">
        <f>IFERROR((RANK(IF(IF(F117="U14",1,0)=1,Y117," "),Tableau46[U14],0)),0)</f>
        <v>13</v>
      </c>
      <c r="AA117" s="119" t="str">
        <f t="shared" si="21"/>
        <v xml:space="preserve"> </v>
      </c>
      <c r="AB117" s="122">
        <f>IFERROR((RANK(IF(IF(F117="U16",1,0)=1,AA117," "),Tableau46[U16],0)),0)</f>
        <v>0</v>
      </c>
      <c r="AC117" s="119" t="str">
        <f t="shared" si="22"/>
        <v xml:space="preserve"> </v>
      </c>
      <c r="AD117" s="123">
        <f>IFERROR((RANK(IF(IF(F117="U18",1,0)=1,AC117," "),Tableau46[U18],0)),0)</f>
        <v>0</v>
      </c>
      <c r="AE117" s="111">
        <f>Tableau46[[#This Row],[Points   1]]</f>
        <v>0</v>
      </c>
      <c r="AF117" s="112">
        <f>Tableau46[[#This Row],[Points    2]]</f>
        <v>0</v>
      </c>
      <c r="AG117" s="113">
        <f>Tableau46[[#This Row],[Points    3]]</f>
        <v>0</v>
      </c>
      <c r="AH117" s="114">
        <f>Tableau46[[#This Row],[Points4]]</f>
        <v>0</v>
      </c>
    </row>
    <row r="118" spans="1:34">
      <c r="A118" s="4">
        <v>116</v>
      </c>
      <c r="B118" s="14" t="str">
        <f>'Liste joueur'!B107</f>
        <v>GRELET Edouard</v>
      </c>
      <c r="C118" s="32" t="str">
        <f>IFERROR(VLOOKUP(Tableau46[[#This Row],[Nom Prénom]],Tableau[[Nom Prénom]:[Age]],3,FALSE)," ")</f>
        <v>Angers</v>
      </c>
      <c r="D118" s="32">
        <f>IFERROR(VLOOKUP(B118,Tableau[[Nom Prénom]:[Age]],4,FALSE)," ")</f>
        <v>522292360</v>
      </c>
      <c r="E118" s="109" t="str">
        <f>IFERROR(VLOOKUP(B118,Tableau[[Nom Prénom]:[Age]],2,FALSE)," ")</f>
        <v>G</v>
      </c>
      <c r="F118" s="32" t="str">
        <f>IFERROR(VLOOKUP(B118,Tableau[[Nom Prénom]:[Age]],5,FALSE)," ")</f>
        <v>U12</v>
      </c>
      <c r="G118" s="110" t="str">
        <f>IFERROR(VLOOKUP(Tableau46[[#This Row],[Nom Prénom]],#REF!,7,FALSE)," ")</f>
        <v xml:space="preserve"> </v>
      </c>
      <c r="H118" s="110" t="str">
        <f>IFERROR(VLOOKUP(B118,#REF!,3,FALSE)," ")</f>
        <v xml:space="preserve"> </v>
      </c>
      <c r="I118" s="111">
        <f>IFERROR(VLOOKUP(Tableau46[[#This Row],[Nom Prénom]],#REF!,6,FALSE),0)</f>
        <v>0</v>
      </c>
      <c r="J118" s="112" t="str">
        <f>IFERROR(VLOOKUP(B118,#REF!,7,FALSE)," ")</f>
        <v xml:space="preserve"> </v>
      </c>
      <c r="K118" s="112" t="str">
        <f>IFERROR(VLOOKUP(B118,#REF!,3,FALSE)," ")</f>
        <v xml:space="preserve"> </v>
      </c>
      <c r="L118" s="112">
        <f>IFERROR(VLOOKUP(B118,#REF!,6,FALSE),0)</f>
        <v>0</v>
      </c>
      <c r="M118" s="113" t="str">
        <f>IFERROR(VLOOKUP(B118,Tableau3[[#All],[Nom Prénom]:[Catégorie]],8,FALSE)," ")</f>
        <v xml:space="preserve"> </v>
      </c>
      <c r="N118" s="113" t="str">
        <f>IFERROR(VLOOKUP(B118,Tableau3[[#All],[Nom Prénom]:[Catégorie]],4,FALSE)," ")</f>
        <v xml:space="preserve"> </v>
      </c>
      <c r="O118" s="113">
        <f>IFERROR(VLOOKUP(B118,Tableau3[[#All],[Nom Prénom]:[Catégorie]],7,FALSE),0)</f>
        <v>0</v>
      </c>
      <c r="P118" s="114" t="str">
        <f>IFERROR(VLOOKUP(B118,#REF!,8,FALSE)," ")</f>
        <v xml:space="preserve"> </v>
      </c>
      <c r="Q118" s="114" t="str">
        <f>IFERROR(VLOOKUP(B118,#REF!,4,FALSE)," ")</f>
        <v xml:space="preserve"> </v>
      </c>
      <c r="R118" s="114">
        <f>IFERROR(VLOOKUP(B118,#REF!,7,FALSE),0)</f>
        <v>0</v>
      </c>
      <c r="S118" s="115">
        <f t="shared" si="17"/>
        <v>0</v>
      </c>
      <c r="T118" s="116">
        <f>RANK(S118,Tableau46[TOTAL])</f>
        <v>43</v>
      </c>
      <c r="U118" s="117" t="str">
        <f t="shared" si="18"/>
        <v xml:space="preserve"> </v>
      </c>
      <c r="V118" s="118">
        <f>IFERROR((RANK(IF(IF(F118="U10",1,0)=1,U118," "),Tableau46[U10],0)),0)</f>
        <v>0</v>
      </c>
      <c r="W118" s="119">
        <f t="shared" si="19"/>
        <v>0</v>
      </c>
      <c r="X118" s="120">
        <f>IFERROR((RANK(IF(IF(F118="U12",1,0)=1,W118," "),Tableau46[U12],0)),0)</f>
        <v>8</v>
      </c>
      <c r="Y118" s="119" t="str">
        <f t="shared" si="20"/>
        <v xml:space="preserve"> </v>
      </c>
      <c r="Z118" s="121">
        <f>IFERROR((RANK(IF(IF(F118="U14",1,0)=1,Y118," "),Tableau46[U14],0)),0)</f>
        <v>0</v>
      </c>
      <c r="AA118" s="119" t="str">
        <f t="shared" si="21"/>
        <v xml:space="preserve"> </v>
      </c>
      <c r="AB118" s="122">
        <f>IFERROR((RANK(IF(IF(F118="U16",1,0)=1,AA118," "),Tableau46[U16],0)),0)</f>
        <v>0</v>
      </c>
      <c r="AC118" s="119" t="str">
        <f t="shared" si="22"/>
        <v xml:space="preserve"> </v>
      </c>
      <c r="AD118" s="123">
        <f>IFERROR((RANK(IF(IF(F118="U18",1,0)=1,AC118," "),Tableau46[U18],0)),0)</f>
        <v>0</v>
      </c>
      <c r="AE118" s="111">
        <f>Tableau46[[#This Row],[Points   1]]</f>
        <v>0</v>
      </c>
      <c r="AF118" s="112">
        <f>Tableau46[[#This Row],[Points    2]]</f>
        <v>0</v>
      </c>
      <c r="AG118" s="113">
        <f>Tableau46[[#This Row],[Points    3]]</f>
        <v>0</v>
      </c>
      <c r="AH118" s="114">
        <f>Tableau46[[#This Row],[Points4]]</f>
        <v>0</v>
      </c>
    </row>
    <row r="119" spans="1:34">
      <c r="A119" s="4">
        <v>117</v>
      </c>
      <c r="B119" s="14" t="str">
        <f>'Liste joueur'!B40</f>
        <v>CHARRIER Noah</v>
      </c>
      <c r="C119" s="32" t="str">
        <f>IFERROR(VLOOKUP(Tableau46[[#This Row],[Nom Prénom]],Tableau[[Nom Prénom]:[Age]],3,FALSE)," ")</f>
        <v>Cholet</v>
      </c>
      <c r="D119" s="32">
        <f>IFERROR(VLOOKUP(B119,Tableau[[Nom Prénom]:[Age]],4,FALSE)," ")</f>
        <v>542811378</v>
      </c>
      <c r="E119" s="109" t="str">
        <f>IFERROR(VLOOKUP(B119,Tableau[[Nom Prénom]:[Age]],2,FALSE)," ")</f>
        <v>G</v>
      </c>
      <c r="F119" s="32" t="str">
        <f>IFERROR(VLOOKUP(B119,Tableau[[Nom Prénom]:[Age]],5,FALSE)," ")</f>
        <v>U10</v>
      </c>
      <c r="G119" s="110" t="str">
        <f>IFERROR(VLOOKUP(Tableau46[[#This Row],[Nom Prénom]],#REF!,7,FALSE)," ")</f>
        <v xml:space="preserve"> </v>
      </c>
      <c r="H119" s="110" t="str">
        <f>IFERROR(VLOOKUP(B119,#REF!,3,FALSE)," ")</f>
        <v xml:space="preserve"> </v>
      </c>
      <c r="I119" s="111">
        <f>IFERROR(VLOOKUP(Tableau46[[#This Row],[Nom Prénom]],#REF!,6,FALSE),0)</f>
        <v>0</v>
      </c>
      <c r="J119" s="112" t="str">
        <f>IFERROR(VLOOKUP(B119,#REF!,7,FALSE)," ")</f>
        <v xml:space="preserve"> </v>
      </c>
      <c r="K119" s="112" t="str">
        <f>IFERROR(VLOOKUP(B119,#REF!,3,FALSE)," ")</f>
        <v xml:space="preserve"> </v>
      </c>
      <c r="L119" s="112">
        <f>IFERROR(VLOOKUP(B119,#REF!,6,FALSE),0)</f>
        <v>0</v>
      </c>
      <c r="M119" s="113" t="str">
        <f>IFERROR(VLOOKUP(B119,Tableau3[[#All],[Nom Prénom]:[Catégorie]],8,FALSE)," ")</f>
        <v xml:space="preserve"> </v>
      </c>
      <c r="N119" s="113" t="str">
        <f>IFERROR(VLOOKUP(B119,Tableau3[[#All],[Nom Prénom]:[Catégorie]],4,FALSE)," ")</f>
        <v xml:space="preserve"> </v>
      </c>
      <c r="O119" s="113">
        <f>IFERROR(VLOOKUP(B119,Tableau3[[#All],[Nom Prénom]:[Catégorie]],7,FALSE),0)</f>
        <v>0</v>
      </c>
      <c r="P119" s="114" t="str">
        <f>IFERROR(VLOOKUP(B119,#REF!,8,FALSE)," ")</f>
        <v xml:space="preserve"> </v>
      </c>
      <c r="Q119" s="114" t="str">
        <f>IFERROR(VLOOKUP(B119,#REF!,4,FALSE)," ")</f>
        <v xml:space="preserve"> </v>
      </c>
      <c r="R119" s="114">
        <f>IFERROR(VLOOKUP(B119,#REF!,7,FALSE),0)</f>
        <v>0</v>
      </c>
      <c r="S119" s="115">
        <f t="shared" si="17"/>
        <v>0</v>
      </c>
      <c r="T119" s="116">
        <f>RANK(S119,Tableau46[TOTAL])</f>
        <v>43</v>
      </c>
      <c r="U119" s="117">
        <f t="shared" si="18"/>
        <v>0</v>
      </c>
      <c r="V119" s="118">
        <f>IFERROR((RANK(IF(IF(F119="U10",1,0)=1,U119," "),Tableau46[U10],0)),0)</f>
        <v>20</v>
      </c>
      <c r="W119" s="119" t="str">
        <f t="shared" si="19"/>
        <v xml:space="preserve"> </v>
      </c>
      <c r="X119" s="120">
        <f>IFERROR((RANK(IF(IF(F119="U12",1,0)=1,W119," "),Tableau46[U12],0)),0)</f>
        <v>0</v>
      </c>
      <c r="Y119" s="119" t="str">
        <f t="shared" si="20"/>
        <v xml:space="preserve"> </v>
      </c>
      <c r="Z119" s="121">
        <f>IFERROR((RANK(IF(IF(F119="U14",1,0)=1,Y119," "),Tableau46[U14],0)),0)</f>
        <v>0</v>
      </c>
      <c r="AA119" s="119" t="str">
        <f t="shared" si="21"/>
        <v xml:space="preserve"> </v>
      </c>
      <c r="AB119" s="122">
        <f>IFERROR((RANK(IF(IF(F119="U16",1,0)=1,AA119," "),Tableau46[U16],0)),0)</f>
        <v>0</v>
      </c>
      <c r="AC119" s="119" t="str">
        <f t="shared" si="22"/>
        <v xml:space="preserve"> </v>
      </c>
      <c r="AD119" s="123">
        <f>IFERROR((RANK(IF(IF(F119="U18",1,0)=1,AC119," "),Tableau46[U18],0)),0)</f>
        <v>0</v>
      </c>
      <c r="AE119" s="111">
        <f>Tableau46[[#This Row],[Points   1]]</f>
        <v>0</v>
      </c>
      <c r="AF119" s="112">
        <f>Tableau46[[#This Row],[Points    2]]</f>
        <v>0</v>
      </c>
      <c r="AG119" s="113">
        <f>Tableau46[[#This Row],[Points    3]]</f>
        <v>0</v>
      </c>
      <c r="AH119" s="114">
        <f>Tableau46[[#This Row],[Points4]]</f>
        <v>0</v>
      </c>
    </row>
    <row r="120" spans="1:34">
      <c r="A120" s="4">
        <v>118</v>
      </c>
      <c r="B120" s="14" t="str">
        <f>'Liste joueur'!B29</f>
        <v>BOUTRY Arthur</v>
      </c>
      <c r="C120" s="32" t="str">
        <f>IFERROR(VLOOKUP(Tableau46[[#This Row],[Nom Prénom]],Tableau[[Nom Prénom]:[Age]],3,FALSE)," ")</f>
        <v>Angers La Perrière</v>
      </c>
      <c r="D120" s="32">
        <f>IFERROR(VLOOKUP(B120,Tableau[[Nom Prénom]:[Age]],4,FALSE)," ")</f>
        <v>525823316</v>
      </c>
      <c r="E120" s="109" t="str">
        <f>IFERROR(VLOOKUP(B120,Tableau[[Nom Prénom]:[Age]],2,FALSE)," ")</f>
        <v>G</v>
      </c>
      <c r="F120" s="32" t="str">
        <f>IFERROR(VLOOKUP(B120,Tableau[[Nom Prénom]:[Age]],5,FALSE)," ")</f>
        <v>U18</v>
      </c>
      <c r="G120" s="110" t="str">
        <f>IFERROR(VLOOKUP(Tableau46[[#This Row],[Nom Prénom]],#REF!,7,FALSE)," ")</f>
        <v xml:space="preserve"> </v>
      </c>
      <c r="H120" s="110" t="str">
        <f>IFERROR(VLOOKUP(B120,#REF!,3,FALSE)," ")</f>
        <v xml:space="preserve"> </v>
      </c>
      <c r="I120" s="111">
        <f>IFERROR(VLOOKUP(Tableau46[[#This Row],[Nom Prénom]],#REF!,6,FALSE),0)</f>
        <v>0</v>
      </c>
      <c r="J120" s="112" t="str">
        <f>IFERROR(VLOOKUP(B120,#REF!,7,FALSE)," ")</f>
        <v xml:space="preserve"> </v>
      </c>
      <c r="K120" s="112" t="str">
        <f>IFERROR(VLOOKUP(B120,#REF!,3,FALSE)," ")</f>
        <v xml:space="preserve"> </v>
      </c>
      <c r="L120" s="112">
        <f>IFERROR(VLOOKUP(B120,#REF!,6,FALSE),0)</f>
        <v>0</v>
      </c>
      <c r="M120" s="113" t="str">
        <f>IFERROR(VLOOKUP(B120,Tableau3[[#All],[Nom Prénom]:[Catégorie]],8,FALSE)," ")</f>
        <v xml:space="preserve"> </v>
      </c>
      <c r="N120" s="113" t="str">
        <f>IFERROR(VLOOKUP(B120,Tableau3[[#All],[Nom Prénom]:[Catégorie]],4,FALSE)," ")</f>
        <v xml:space="preserve"> </v>
      </c>
      <c r="O120" s="113">
        <f>IFERROR(VLOOKUP(B120,Tableau3[[#All],[Nom Prénom]:[Catégorie]],7,FALSE),0)</f>
        <v>0</v>
      </c>
      <c r="P120" s="114" t="str">
        <f>IFERROR(VLOOKUP(B120,#REF!,8,FALSE)," ")</f>
        <v xml:space="preserve"> </v>
      </c>
      <c r="Q120" s="114" t="str">
        <f>IFERROR(VLOOKUP(B120,#REF!,4,FALSE)," ")</f>
        <v xml:space="preserve"> </v>
      </c>
      <c r="R120" s="114">
        <f>IFERROR(VLOOKUP(B120,#REF!,7,FALSE),0)</f>
        <v>0</v>
      </c>
      <c r="S120" s="115">
        <f t="shared" si="17"/>
        <v>0</v>
      </c>
      <c r="T120" s="116">
        <f>RANK(S120,Tableau46[TOTAL])</f>
        <v>43</v>
      </c>
      <c r="U120" s="117" t="str">
        <f t="shared" si="18"/>
        <v xml:space="preserve"> </v>
      </c>
      <c r="V120" s="118">
        <f>IFERROR((RANK(IF(IF(F120="U10",1,0)=1,U120," "),Tableau46[U10],0)),0)</f>
        <v>0</v>
      </c>
      <c r="W120" s="119" t="str">
        <f t="shared" si="19"/>
        <v xml:space="preserve"> </v>
      </c>
      <c r="X120" s="120">
        <f>IFERROR((RANK(IF(IF(F120="U12",1,0)=1,W120," "),Tableau46[U12],0)),0)</f>
        <v>0</v>
      </c>
      <c r="Y120" s="119" t="str">
        <f t="shared" si="20"/>
        <v xml:space="preserve"> </v>
      </c>
      <c r="Z120" s="121">
        <f>IFERROR((RANK(IF(IF(F120="U14",1,0)=1,Y120," "),Tableau46[U14],0)),0)</f>
        <v>0</v>
      </c>
      <c r="AA120" s="119" t="str">
        <f t="shared" si="21"/>
        <v xml:space="preserve"> </v>
      </c>
      <c r="AB120" s="122">
        <f>IFERROR((RANK(IF(IF(F120="U16",1,0)=1,AA120," "),Tableau46[U16],0)),0)</f>
        <v>0</v>
      </c>
      <c r="AC120" s="119">
        <f t="shared" si="22"/>
        <v>0</v>
      </c>
      <c r="AD120" s="123">
        <f>IFERROR((RANK(IF(IF(F120="U18",1,0)=1,AC120," "),Tableau46[U18],0)),0)</f>
        <v>1</v>
      </c>
      <c r="AE120" s="111">
        <f>Tableau46[[#This Row],[Points   1]]</f>
        <v>0</v>
      </c>
      <c r="AF120" s="112">
        <f>Tableau46[[#This Row],[Points    2]]</f>
        <v>0</v>
      </c>
      <c r="AG120" s="113">
        <f>Tableau46[[#This Row],[Points    3]]</f>
        <v>0</v>
      </c>
      <c r="AH120" s="114">
        <f>Tableau46[[#This Row],[Points4]]</f>
        <v>0</v>
      </c>
    </row>
    <row r="121" spans="1:34">
      <c r="A121" s="4">
        <v>119</v>
      </c>
      <c r="B121" s="14" t="str">
        <f>'Liste joueur'!B58</f>
        <v>DEGUEILLE Victor</v>
      </c>
      <c r="C121" s="32" t="str">
        <f>IFERROR(VLOOKUP(Tableau46[[#This Row],[Nom Prénom]],Tableau[[Nom Prénom]:[Age]],3,FALSE)," ")</f>
        <v>Anjou</v>
      </c>
      <c r="D121" s="32">
        <f>IFERROR(VLOOKUP(B121,Tableau[[Nom Prénom]:[Age]],4,FALSE)," ")</f>
        <v>541535357</v>
      </c>
      <c r="E121" s="109" t="str">
        <f>IFERROR(VLOOKUP(B121,Tableau[[Nom Prénom]:[Age]],2,FALSE)," ")</f>
        <v>G</v>
      </c>
      <c r="F121" s="32" t="str">
        <f>IFERROR(VLOOKUP(B121,Tableau[[Nom Prénom]:[Age]],5,FALSE)," ")</f>
        <v>U10</v>
      </c>
      <c r="G121" s="110" t="str">
        <f>IFERROR(VLOOKUP(Tableau46[[#This Row],[Nom Prénom]],#REF!,7,FALSE)," ")</f>
        <v xml:space="preserve"> </v>
      </c>
      <c r="H121" s="110" t="str">
        <f>IFERROR(VLOOKUP(B121,#REF!,3,FALSE)," ")</f>
        <v xml:space="preserve"> </v>
      </c>
      <c r="I121" s="111">
        <f>IFERROR(VLOOKUP(Tableau46[[#This Row],[Nom Prénom]],#REF!,6,FALSE),0)</f>
        <v>0</v>
      </c>
      <c r="J121" s="112" t="str">
        <f>IFERROR(VLOOKUP(B121,#REF!,7,FALSE)," ")</f>
        <v xml:space="preserve"> </v>
      </c>
      <c r="K121" s="112" t="str">
        <f>IFERROR(VLOOKUP(B121,#REF!,3,FALSE)," ")</f>
        <v xml:space="preserve"> </v>
      </c>
      <c r="L121" s="112">
        <f>IFERROR(VLOOKUP(B121,#REF!,6,FALSE),0)</f>
        <v>0</v>
      </c>
      <c r="M121" s="113">
        <f>IFERROR(VLOOKUP(B121,Tableau3[[#All],[Nom Prénom]:[Catégorie]],8,FALSE)," ")</f>
        <v>4</v>
      </c>
      <c r="N121" s="113" t="str">
        <f>IFERROR(VLOOKUP(B121,Tableau3[[#All],[Nom Prénom]:[Catégorie]],4,FALSE)," ")</f>
        <v>VIOLET</v>
      </c>
      <c r="O121" s="113">
        <f>IFERROR(VLOOKUP(B121,Tableau3[[#All],[Nom Prénom]:[Catégorie]],7,FALSE),0)</f>
        <v>19</v>
      </c>
      <c r="P121" s="114" t="str">
        <f>IFERROR(VLOOKUP(B121,#REF!,8,FALSE)," ")</f>
        <v xml:space="preserve"> </v>
      </c>
      <c r="Q121" s="114" t="str">
        <f>IFERROR(VLOOKUP(B121,#REF!,4,FALSE)," ")</f>
        <v xml:space="preserve"> </v>
      </c>
      <c r="R121" s="114">
        <f>IFERROR(VLOOKUP(B121,#REF!,7,FALSE),0)</f>
        <v>0</v>
      </c>
      <c r="S121" s="115">
        <f t="shared" si="17"/>
        <v>19</v>
      </c>
      <c r="T121" s="116">
        <f>RANK(S121,Tableau46[TOTAL])</f>
        <v>14</v>
      </c>
      <c r="U121" s="117">
        <f t="shared" si="18"/>
        <v>19</v>
      </c>
      <c r="V121" s="118">
        <f>IFERROR((RANK(IF(IF(F121="U10",1,0)=1,U121," "),Tableau46[U10],0)),0)</f>
        <v>6</v>
      </c>
      <c r="W121" s="119" t="str">
        <f t="shared" si="19"/>
        <v xml:space="preserve"> </v>
      </c>
      <c r="X121" s="120">
        <f>IFERROR((RANK(IF(IF(F121="U12",1,0)=1,W121," "),Tableau46[U12],0)),0)</f>
        <v>0</v>
      </c>
      <c r="Y121" s="119" t="str">
        <f t="shared" si="20"/>
        <v xml:space="preserve"> </v>
      </c>
      <c r="Z121" s="121">
        <f>IFERROR((RANK(IF(IF(F121="U14",1,0)=1,Y121," "),Tableau46[U14],0)),0)</f>
        <v>0</v>
      </c>
      <c r="AA121" s="119" t="str">
        <f t="shared" si="21"/>
        <v xml:space="preserve"> </v>
      </c>
      <c r="AB121" s="122">
        <f>IFERROR((RANK(IF(IF(F121="U16",1,0)=1,AA121," "),Tableau46[U16],0)),0)</f>
        <v>0</v>
      </c>
      <c r="AC121" s="119" t="str">
        <f t="shared" si="22"/>
        <v xml:space="preserve"> </v>
      </c>
      <c r="AD121" s="123">
        <f>IFERROR((RANK(IF(IF(F121="U18",1,0)=1,AC121," "),Tableau46[U18],0)),0)</f>
        <v>0</v>
      </c>
      <c r="AE121" s="111">
        <f>Tableau46[[#This Row],[Points   1]]</f>
        <v>0</v>
      </c>
      <c r="AF121" s="112">
        <f>Tableau46[[#This Row],[Points    2]]</f>
        <v>0</v>
      </c>
      <c r="AG121" s="113">
        <f>Tableau46[[#This Row],[Points    3]]</f>
        <v>19</v>
      </c>
      <c r="AH121" s="114">
        <f>Tableau46[[#This Row],[Points4]]</f>
        <v>0</v>
      </c>
    </row>
    <row r="122" spans="1:34">
      <c r="A122" s="4">
        <v>120</v>
      </c>
      <c r="B122" s="14" t="str">
        <f>'Liste joueur'!B103</f>
        <v>GOYER Pénélope</v>
      </c>
      <c r="C122" s="32" t="str">
        <f>IFERROR(VLOOKUP(Tableau46[[#This Row],[Nom Prénom]],Tableau[[Nom Prénom]:[Age]],3,FALSE)," ")</f>
        <v>Anjou</v>
      </c>
      <c r="D122" s="32">
        <f>IFERROR(VLOOKUP(B122,Tableau[[Nom Prénom]:[Age]],4,FALSE)," ")</f>
        <v>540968365</v>
      </c>
      <c r="E122" s="109" t="str">
        <f>IFERROR(VLOOKUP(B122,Tableau[[Nom Prénom]:[Age]],2,FALSE)," ")</f>
        <v>F</v>
      </c>
      <c r="F122" s="32" t="str">
        <f>IFERROR(VLOOKUP(B122,Tableau[[Nom Prénom]:[Age]],5,FALSE)," ")</f>
        <v>U16</v>
      </c>
      <c r="G122" s="110" t="str">
        <f>IFERROR(VLOOKUP(Tableau46[[#This Row],[Nom Prénom]],#REF!,7,FALSE)," ")</f>
        <v xml:space="preserve"> </v>
      </c>
      <c r="H122" s="110" t="str">
        <f>IFERROR(VLOOKUP(B122,#REF!,3,FALSE)," ")</f>
        <v xml:space="preserve"> </v>
      </c>
      <c r="I122" s="111">
        <f>IFERROR(VLOOKUP(Tableau46[[#This Row],[Nom Prénom]],#REF!,6,FALSE),0)</f>
        <v>0</v>
      </c>
      <c r="J122" s="112" t="str">
        <f>IFERROR(VLOOKUP(B122,#REF!,7,FALSE)," ")</f>
        <v xml:space="preserve"> </v>
      </c>
      <c r="K122" s="112" t="str">
        <f>IFERROR(VLOOKUP(B122,#REF!,3,FALSE)," ")</f>
        <v xml:space="preserve"> </v>
      </c>
      <c r="L122" s="112">
        <f>IFERROR(VLOOKUP(B122,#REF!,6,FALSE),0)</f>
        <v>0</v>
      </c>
      <c r="M122" s="113" t="str">
        <f>IFERROR(VLOOKUP(B122,Tableau3[[#All],[Nom Prénom]:[Catégorie]],8,FALSE)," ")</f>
        <v xml:space="preserve"> </v>
      </c>
      <c r="N122" s="113" t="str">
        <f>IFERROR(VLOOKUP(B122,Tableau3[[#All],[Nom Prénom]:[Catégorie]],4,FALSE)," ")</f>
        <v xml:space="preserve"> </v>
      </c>
      <c r="O122" s="113">
        <f>IFERROR(VLOOKUP(B122,Tableau3[[#All],[Nom Prénom]:[Catégorie]],7,FALSE),0)</f>
        <v>0</v>
      </c>
      <c r="P122" s="114" t="str">
        <f>IFERROR(VLOOKUP(B122,#REF!,8,FALSE)," ")</f>
        <v xml:space="preserve"> </v>
      </c>
      <c r="Q122" s="114" t="str">
        <f>IFERROR(VLOOKUP(B122,#REF!,4,FALSE)," ")</f>
        <v xml:space="preserve"> </v>
      </c>
      <c r="R122" s="114">
        <f>IFERROR(VLOOKUP(B122,#REF!,7,FALSE),0)</f>
        <v>0</v>
      </c>
      <c r="S122" s="115">
        <f t="shared" si="17"/>
        <v>0</v>
      </c>
      <c r="T122" s="116">
        <f>RANK(S122,Tableau46[TOTAL])</f>
        <v>43</v>
      </c>
      <c r="U122" s="117" t="str">
        <f t="shared" si="18"/>
        <v xml:space="preserve"> </v>
      </c>
      <c r="V122" s="118">
        <f>IFERROR((RANK(IF(IF(F122="U10",1,0)=1,U122," "),Tableau46[U10],0)),0)</f>
        <v>0</v>
      </c>
      <c r="W122" s="119" t="str">
        <f t="shared" si="19"/>
        <v xml:space="preserve"> </v>
      </c>
      <c r="X122" s="120">
        <f>IFERROR((RANK(IF(IF(F122="U12",1,0)=1,W122," "),Tableau46[U12],0)),0)</f>
        <v>0</v>
      </c>
      <c r="Y122" s="119" t="str">
        <f t="shared" si="20"/>
        <v xml:space="preserve"> </v>
      </c>
      <c r="Z122" s="121">
        <f>IFERROR((RANK(IF(IF(F122="U14",1,0)=1,Y122," "),Tableau46[U14],0)),0)</f>
        <v>0</v>
      </c>
      <c r="AA122" s="119">
        <f t="shared" si="21"/>
        <v>0</v>
      </c>
      <c r="AB122" s="122">
        <f>IFERROR((RANK(IF(IF(F122="U16",1,0)=1,AA122," "),Tableau46[U16],0)),0)</f>
        <v>3</v>
      </c>
      <c r="AC122" s="119" t="str">
        <f t="shared" si="22"/>
        <v xml:space="preserve"> </v>
      </c>
      <c r="AD122" s="123">
        <f>IFERROR((RANK(IF(IF(F122="U18",1,0)=1,AC122," "),Tableau46[U18],0)),0)</f>
        <v>0</v>
      </c>
      <c r="AE122" s="111">
        <f>Tableau46[[#This Row],[Points   1]]</f>
        <v>0</v>
      </c>
      <c r="AF122" s="112">
        <f>Tableau46[[#This Row],[Points    2]]</f>
        <v>0</v>
      </c>
      <c r="AG122" s="113">
        <f>Tableau46[[#This Row],[Points    3]]</f>
        <v>0</v>
      </c>
      <c r="AH122" s="114">
        <f>Tableau46[[#This Row],[Points4]]</f>
        <v>0</v>
      </c>
    </row>
    <row r="123" spans="1:34">
      <c r="A123" s="4">
        <v>121</v>
      </c>
      <c r="B123" s="14" t="str">
        <f>'Liste joueur'!B55</f>
        <v>DE FREITAS Pauline</v>
      </c>
      <c r="C123" s="32" t="str">
        <f>IFERROR(VLOOKUP(Tableau46[[#This Row],[Nom Prénom]],Tableau[[Nom Prénom]:[Age]],3,FALSE)," ")</f>
        <v>Anjou</v>
      </c>
      <c r="D123" s="32">
        <f>IFERROR(VLOOKUP(B123,Tableau[[Nom Prénom]:[Age]],4,FALSE)," ")</f>
        <v>535257320</v>
      </c>
      <c r="E123" s="109" t="str">
        <f>IFERROR(VLOOKUP(B123,Tableau[[Nom Prénom]:[Age]],2,FALSE)," ")</f>
        <v>F</v>
      </c>
      <c r="F123" s="32" t="str">
        <f>IFERROR(VLOOKUP(B123,Tableau[[Nom Prénom]:[Age]],5,FALSE)," ")</f>
        <v>U14</v>
      </c>
      <c r="G123" s="110" t="str">
        <f>IFERROR(VLOOKUP(Tableau46[[#This Row],[Nom Prénom]],#REF!,7,FALSE)," ")</f>
        <v xml:space="preserve"> </v>
      </c>
      <c r="H123" s="110" t="str">
        <f>IFERROR(VLOOKUP(B123,#REF!,3,FALSE)," ")</f>
        <v xml:space="preserve"> </v>
      </c>
      <c r="I123" s="111">
        <f>IFERROR(VLOOKUP(Tableau46[[#This Row],[Nom Prénom]],#REF!,6,FALSE),0)</f>
        <v>0</v>
      </c>
      <c r="J123" s="112" t="str">
        <f>IFERROR(VLOOKUP(B123,#REF!,7,FALSE)," ")</f>
        <v xml:space="preserve"> </v>
      </c>
      <c r="K123" s="112" t="str">
        <f>IFERROR(VLOOKUP(B123,#REF!,3,FALSE)," ")</f>
        <v xml:space="preserve"> </v>
      </c>
      <c r="L123" s="112">
        <f>IFERROR(VLOOKUP(B123,#REF!,6,FALSE),0)</f>
        <v>0</v>
      </c>
      <c r="M123" s="113" t="str">
        <f>IFERROR(VLOOKUP(B123,Tableau3[[#All],[Nom Prénom]:[Catégorie]],8,FALSE)," ")</f>
        <v xml:space="preserve"> </v>
      </c>
      <c r="N123" s="113" t="str">
        <f>IFERROR(VLOOKUP(B123,Tableau3[[#All],[Nom Prénom]:[Catégorie]],4,FALSE)," ")</f>
        <v xml:space="preserve"> </v>
      </c>
      <c r="O123" s="113">
        <f>IFERROR(VLOOKUP(B123,Tableau3[[#All],[Nom Prénom]:[Catégorie]],7,FALSE),0)</f>
        <v>0</v>
      </c>
      <c r="P123" s="114" t="str">
        <f>IFERROR(VLOOKUP(B123,#REF!,8,FALSE)," ")</f>
        <v xml:space="preserve"> </v>
      </c>
      <c r="Q123" s="114" t="str">
        <f>IFERROR(VLOOKUP(B123,#REF!,4,FALSE)," ")</f>
        <v xml:space="preserve"> </v>
      </c>
      <c r="R123" s="114">
        <f>IFERROR(VLOOKUP(B123,#REF!,7,FALSE),0)</f>
        <v>0</v>
      </c>
      <c r="S123" s="115">
        <f t="shared" si="17"/>
        <v>0</v>
      </c>
      <c r="T123" s="116">
        <f>RANK(S123,Tableau46[TOTAL])</f>
        <v>43</v>
      </c>
      <c r="U123" s="117" t="str">
        <f t="shared" si="18"/>
        <v xml:space="preserve"> </v>
      </c>
      <c r="V123" s="118">
        <f>IFERROR((RANK(IF(IF(F123="U10",1,0)=1,U123," "),Tableau46[U10],0)),0)</f>
        <v>0</v>
      </c>
      <c r="W123" s="119" t="str">
        <f t="shared" si="19"/>
        <v xml:space="preserve"> </v>
      </c>
      <c r="X123" s="120">
        <f>IFERROR((RANK(IF(IF(F123="U12",1,0)=1,W123," "),Tableau46[U12],0)),0)</f>
        <v>0</v>
      </c>
      <c r="Y123" s="119">
        <f t="shared" si="20"/>
        <v>0</v>
      </c>
      <c r="Z123" s="121">
        <f>IFERROR((RANK(IF(IF(F123="U14",1,0)=1,Y123," "),Tableau46[U14],0)),0)</f>
        <v>13</v>
      </c>
      <c r="AA123" s="119" t="str">
        <f t="shared" si="21"/>
        <v xml:space="preserve"> </v>
      </c>
      <c r="AB123" s="122">
        <f>IFERROR((RANK(IF(IF(F123="U16",1,0)=1,AA123," "),Tableau46[U16],0)),0)</f>
        <v>0</v>
      </c>
      <c r="AC123" s="119" t="str">
        <f t="shared" si="22"/>
        <v xml:space="preserve"> </v>
      </c>
      <c r="AD123" s="123">
        <f>IFERROR((RANK(IF(IF(F123="U18",1,0)=1,AC123," "),Tableau46[U18],0)),0)</f>
        <v>0</v>
      </c>
      <c r="AE123" s="111">
        <f>Tableau46[[#This Row],[Points   1]]</f>
        <v>0</v>
      </c>
      <c r="AF123" s="112">
        <f>Tableau46[[#This Row],[Points    2]]</f>
        <v>0</v>
      </c>
      <c r="AG123" s="113">
        <f>Tableau46[[#This Row],[Points    3]]</f>
        <v>0</v>
      </c>
      <c r="AH123" s="114">
        <f>Tableau46[[#This Row],[Points4]]</f>
        <v>0</v>
      </c>
    </row>
    <row r="124" spans="1:34">
      <c r="A124" s="4">
        <v>122</v>
      </c>
      <c r="B124" s="14" t="str">
        <f>'Liste joueur'!B44</f>
        <v>CHIRON Vangelis</v>
      </c>
      <c r="C124" s="32" t="str">
        <f>IFERROR(VLOOKUP(Tableau46[[#This Row],[Nom Prénom]],Tableau[[Nom Prénom]:[Age]],3,FALSE)," ")</f>
        <v>Cholet</v>
      </c>
      <c r="D124" s="32">
        <f>IFERROR(VLOOKUP(B124,Tableau[[Nom Prénom]:[Age]],4,FALSE)," ")</f>
        <v>529870311</v>
      </c>
      <c r="E124" s="109" t="str">
        <f>IFERROR(VLOOKUP(B124,Tableau[[Nom Prénom]:[Age]],2,FALSE)," ")</f>
        <v>G</v>
      </c>
      <c r="F124" s="32" t="str">
        <f>IFERROR(VLOOKUP(B124,Tableau[[Nom Prénom]:[Age]],5,FALSE)," ")</f>
        <v>U16</v>
      </c>
      <c r="G124" s="110" t="str">
        <f>IFERROR(VLOOKUP(Tableau46[[#This Row],[Nom Prénom]],#REF!,7,FALSE)," ")</f>
        <v xml:space="preserve"> </v>
      </c>
      <c r="H124" s="110" t="str">
        <f>IFERROR(VLOOKUP(B124,#REF!,3,FALSE)," ")</f>
        <v xml:space="preserve"> </v>
      </c>
      <c r="I124" s="111">
        <f>IFERROR(VLOOKUP(Tableau46[[#This Row],[Nom Prénom]],#REF!,6,FALSE),0)</f>
        <v>0</v>
      </c>
      <c r="J124" s="112" t="str">
        <f>IFERROR(VLOOKUP(B124,#REF!,7,FALSE)," ")</f>
        <v xml:space="preserve"> </v>
      </c>
      <c r="K124" s="112" t="str">
        <f>IFERROR(VLOOKUP(B124,#REF!,3,FALSE)," ")</f>
        <v xml:space="preserve"> </v>
      </c>
      <c r="L124" s="112">
        <f>IFERROR(VLOOKUP(B124,#REF!,6,FALSE),0)</f>
        <v>0</v>
      </c>
      <c r="M124" s="113" t="str">
        <f>IFERROR(VLOOKUP(B124,Tableau3[[#All],[Nom Prénom]:[Catégorie]],8,FALSE)," ")</f>
        <v xml:space="preserve"> </v>
      </c>
      <c r="N124" s="113" t="str">
        <f>IFERROR(VLOOKUP(B124,Tableau3[[#All],[Nom Prénom]:[Catégorie]],4,FALSE)," ")</f>
        <v xml:space="preserve"> </v>
      </c>
      <c r="O124" s="113">
        <f>IFERROR(VLOOKUP(B124,Tableau3[[#All],[Nom Prénom]:[Catégorie]],7,FALSE),0)</f>
        <v>0</v>
      </c>
      <c r="P124" s="114" t="str">
        <f>IFERROR(VLOOKUP(B124,#REF!,8,FALSE)," ")</f>
        <v xml:space="preserve"> </v>
      </c>
      <c r="Q124" s="114" t="str">
        <f>IFERROR(VLOOKUP(B124,#REF!,4,FALSE)," ")</f>
        <v xml:space="preserve"> </v>
      </c>
      <c r="R124" s="114">
        <f>IFERROR(VLOOKUP(B124,#REF!,7,FALSE),0)</f>
        <v>0</v>
      </c>
      <c r="S124" s="115">
        <f t="shared" si="17"/>
        <v>0</v>
      </c>
      <c r="T124" s="116">
        <f>RANK(S124,Tableau46[TOTAL])</f>
        <v>43</v>
      </c>
      <c r="U124" s="117" t="str">
        <f t="shared" si="18"/>
        <v xml:space="preserve"> </v>
      </c>
      <c r="V124" s="118">
        <f>IFERROR((RANK(IF(IF(F124="U10",1,0)=1,U124," "),Tableau46[U10],0)),0)</f>
        <v>0</v>
      </c>
      <c r="W124" s="119" t="str">
        <f t="shared" si="19"/>
        <v xml:space="preserve"> </v>
      </c>
      <c r="X124" s="120">
        <f>IFERROR((RANK(IF(IF(F124="U12",1,0)=1,W124," "),Tableau46[U12],0)),0)</f>
        <v>0</v>
      </c>
      <c r="Y124" s="119" t="str">
        <f t="shared" si="20"/>
        <v xml:space="preserve"> </v>
      </c>
      <c r="Z124" s="121">
        <f>IFERROR((RANK(IF(IF(F124="U14",1,0)=1,Y124," "),Tableau46[U14],0)),0)</f>
        <v>0</v>
      </c>
      <c r="AA124" s="119">
        <f t="shared" si="21"/>
        <v>0</v>
      </c>
      <c r="AB124" s="122">
        <f>IFERROR((RANK(IF(IF(F124="U16",1,0)=1,AA124," "),Tableau46[U16],0)),0)</f>
        <v>3</v>
      </c>
      <c r="AC124" s="119" t="str">
        <f t="shared" si="22"/>
        <v xml:space="preserve"> </v>
      </c>
      <c r="AD124" s="123">
        <f>IFERROR((RANK(IF(IF(F124="U18",1,0)=1,AC124," "),Tableau46[U18],0)),0)</f>
        <v>0</v>
      </c>
      <c r="AE124" s="111">
        <f>Tableau46[[#This Row],[Points   1]]</f>
        <v>0</v>
      </c>
      <c r="AF124" s="112">
        <f>Tableau46[[#This Row],[Points    2]]</f>
        <v>0</v>
      </c>
      <c r="AG124" s="113">
        <f>Tableau46[[#This Row],[Points    3]]</f>
        <v>0</v>
      </c>
      <c r="AH124" s="114">
        <f>Tableau46[[#This Row],[Points4]]</f>
        <v>0</v>
      </c>
    </row>
    <row r="125" spans="1:34">
      <c r="A125" s="4">
        <v>123</v>
      </c>
      <c r="B125" s="14" t="str">
        <f>'Liste joueur'!B96</f>
        <v>GENTILHOMME Nolan</v>
      </c>
      <c r="C125" s="32" t="str">
        <f>IFERROR(VLOOKUP(Tableau46[[#This Row],[Nom Prénom]],Tableau[[Nom Prénom]:[Age]],3,FALSE)," ")</f>
        <v>Baugé</v>
      </c>
      <c r="D125" s="32">
        <f>IFERROR(VLOOKUP(B125,Tableau[[Nom Prénom]:[Age]],4,FALSE)," ")</f>
        <v>49119375</v>
      </c>
      <c r="E125" s="109" t="str">
        <f>IFERROR(VLOOKUP(B125,Tableau[[Nom Prénom]:[Age]],2,FALSE)," ")</f>
        <v>G</v>
      </c>
      <c r="F125" s="32" t="str">
        <f>IFERROR(VLOOKUP(B125,Tableau[[Nom Prénom]:[Age]],5,FALSE)," ")</f>
        <v>U10</v>
      </c>
      <c r="G125" s="110" t="str">
        <f>IFERROR(VLOOKUP(Tableau46[[#This Row],[Nom Prénom]],#REF!,7,FALSE)," ")</f>
        <v xml:space="preserve"> </v>
      </c>
      <c r="H125" s="110" t="str">
        <f>IFERROR(VLOOKUP(B125,#REF!,3,FALSE)," ")</f>
        <v xml:space="preserve"> </v>
      </c>
      <c r="I125" s="111">
        <f>IFERROR(VLOOKUP(Tableau46[[#This Row],[Nom Prénom]],#REF!,6,FALSE),0)</f>
        <v>0</v>
      </c>
      <c r="J125" s="112" t="str">
        <f>IFERROR(VLOOKUP(B125,#REF!,7,FALSE)," ")</f>
        <v xml:space="preserve"> </v>
      </c>
      <c r="K125" s="112" t="str">
        <f>IFERROR(VLOOKUP(B125,#REF!,3,FALSE)," ")</f>
        <v xml:space="preserve"> </v>
      </c>
      <c r="L125" s="112">
        <f>IFERROR(VLOOKUP(B125,#REF!,6,FALSE),0)</f>
        <v>0</v>
      </c>
      <c r="M125" s="113" t="str">
        <f>IFERROR(VLOOKUP(B125,Tableau3[[#All],[Nom Prénom]:[Catégorie]],8,FALSE)," ")</f>
        <v xml:space="preserve"> </v>
      </c>
      <c r="N125" s="113" t="str">
        <f>IFERROR(VLOOKUP(B125,Tableau3[[#All],[Nom Prénom]:[Catégorie]],4,FALSE)," ")</f>
        <v xml:space="preserve"> </v>
      </c>
      <c r="O125" s="113">
        <f>IFERROR(VLOOKUP(B125,Tableau3[[#All],[Nom Prénom]:[Catégorie]],7,FALSE),0)</f>
        <v>0</v>
      </c>
      <c r="P125" s="114" t="str">
        <f>IFERROR(VLOOKUP(B125,#REF!,8,FALSE)," ")</f>
        <v xml:space="preserve"> </v>
      </c>
      <c r="Q125" s="114" t="str">
        <f>IFERROR(VLOOKUP(B125,#REF!,4,FALSE)," ")</f>
        <v xml:space="preserve"> </v>
      </c>
      <c r="R125" s="114">
        <f>IFERROR(VLOOKUP(B125,#REF!,7,FALSE),0)</f>
        <v>0</v>
      </c>
      <c r="S125" s="115">
        <f t="shared" si="17"/>
        <v>0</v>
      </c>
      <c r="T125" s="116">
        <f>RANK(S125,Tableau46[TOTAL])</f>
        <v>43</v>
      </c>
      <c r="U125" s="117">
        <f t="shared" si="18"/>
        <v>0</v>
      </c>
      <c r="V125" s="118">
        <f>IFERROR((RANK(IF(IF(F125="U10",1,0)=1,U125," "),Tableau46[U10],0)),0)</f>
        <v>20</v>
      </c>
      <c r="W125" s="119" t="str">
        <f t="shared" si="19"/>
        <v xml:space="preserve"> </v>
      </c>
      <c r="X125" s="120">
        <f>IFERROR((RANK(IF(IF(F125="U12",1,0)=1,W125," "),Tableau46[U12],0)),0)</f>
        <v>0</v>
      </c>
      <c r="Y125" s="119" t="str">
        <f t="shared" si="20"/>
        <v xml:space="preserve"> </v>
      </c>
      <c r="Z125" s="121">
        <f>IFERROR((RANK(IF(IF(F125="U14",1,0)=1,Y125," "),Tableau46[U14],0)),0)</f>
        <v>0</v>
      </c>
      <c r="AA125" s="119" t="str">
        <f t="shared" si="21"/>
        <v xml:space="preserve"> </v>
      </c>
      <c r="AB125" s="122">
        <f>IFERROR((RANK(IF(IF(F125="U16",1,0)=1,AA125," "),Tableau46[U16],0)),0)</f>
        <v>0</v>
      </c>
      <c r="AC125" s="119" t="str">
        <f t="shared" si="22"/>
        <v xml:space="preserve"> </v>
      </c>
      <c r="AD125" s="123">
        <f>IFERROR((RANK(IF(IF(F125="U18",1,0)=1,AC125," "),Tableau46[U18],0)),0)</f>
        <v>0</v>
      </c>
      <c r="AE125" s="111">
        <f>Tableau46[[#This Row],[Points   1]]</f>
        <v>0</v>
      </c>
      <c r="AF125" s="112">
        <f>Tableau46[[#This Row],[Points    2]]</f>
        <v>0</v>
      </c>
      <c r="AG125" s="113">
        <f>Tableau46[[#This Row],[Points    3]]</f>
        <v>0</v>
      </c>
      <c r="AH125" s="114">
        <f>Tableau46[[#This Row],[Points4]]</f>
        <v>0</v>
      </c>
    </row>
    <row r="126" spans="1:34">
      <c r="A126" s="4">
        <v>124</v>
      </c>
      <c r="B126" s="14" t="str">
        <f>'Liste joueur'!B73</f>
        <v>DINOMAIS Augustin</v>
      </c>
      <c r="C126" s="32" t="str">
        <f>IFERROR(VLOOKUP(Tableau46[[#This Row],[Nom Prénom]],Tableau[[Nom Prénom]:[Age]],3,FALSE)," ")</f>
        <v>Anjou</v>
      </c>
      <c r="D126" s="32">
        <f>IFERROR(VLOOKUP(B126,Tableau[[Nom Prénom]:[Age]],4,FALSE)," ")</f>
        <v>540066366</v>
      </c>
      <c r="E126" s="109" t="str">
        <f>IFERROR(VLOOKUP(B126,Tableau[[Nom Prénom]:[Age]],2,FALSE)," ")</f>
        <v>G</v>
      </c>
      <c r="F126" s="32" t="str">
        <f>IFERROR(VLOOKUP(B126,Tableau[[Nom Prénom]:[Age]],5,FALSE)," ")</f>
        <v>U14</v>
      </c>
      <c r="G126" s="110" t="str">
        <f>IFERROR(VLOOKUP(Tableau46[[#This Row],[Nom Prénom]],#REF!,7,FALSE)," ")</f>
        <v xml:space="preserve"> </v>
      </c>
      <c r="H126" s="110" t="str">
        <f>IFERROR(VLOOKUP(B126,#REF!,3,FALSE)," ")</f>
        <v xml:space="preserve"> </v>
      </c>
      <c r="I126" s="111">
        <f>IFERROR(VLOOKUP(Tableau46[[#This Row],[Nom Prénom]],#REF!,6,FALSE),0)</f>
        <v>0</v>
      </c>
      <c r="J126" s="112" t="str">
        <f>IFERROR(VLOOKUP(B126,#REF!,7,FALSE)," ")</f>
        <v xml:space="preserve"> </v>
      </c>
      <c r="K126" s="112" t="str">
        <f>IFERROR(VLOOKUP(B126,#REF!,3,FALSE)," ")</f>
        <v xml:space="preserve"> </v>
      </c>
      <c r="L126" s="112">
        <f>IFERROR(VLOOKUP(B126,#REF!,6,FALSE),0)</f>
        <v>0</v>
      </c>
      <c r="M126" s="113" t="str">
        <f>IFERROR(VLOOKUP(B126,Tableau3[[#All],[Nom Prénom]:[Catégorie]],8,FALSE)," ")</f>
        <v xml:space="preserve"> </v>
      </c>
      <c r="N126" s="113" t="str">
        <f>IFERROR(VLOOKUP(B126,Tableau3[[#All],[Nom Prénom]:[Catégorie]],4,FALSE)," ")</f>
        <v xml:space="preserve"> </v>
      </c>
      <c r="O126" s="113">
        <f>IFERROR(VLOOKUP(B126,Tableau3[[#All],[Nom Prénom]:[Catégorie]],7,FALSE),0)</f>
        <v>0</v>
      </c>
      <c r="P126" s="114" t="str">
        <f>IFERROR(VLOOKUP(B126,#REF!,8,FALSE)," ")</f>
        <v xml:space="preserve"> </v>
      </c>
      <c r="Q126" s="114" t="str">
        <f>IFERROR(VLOOKUP(B126,#REF!,4,FALSE)," ")</f>
        <v xml:space="preserve"> </v>
      </c>
      <c r="R126" s="114">
        <f>IFERROR(VLOOKUP(B126,#REF!,7,FALSE),0)</f>
        <v>0</v>
      </c>
      <c r="S126" s="115">
        <f t="shared" si="17"/>
        <v>0</v>
      </c>
      <c r="T126" s="116">
        <f>RANK(S126,Tableau46[TOTAL])</f>
        <v>43</v>
      </c>
      <c r="U126" s="117" t="str">
        <f t="shared" si="18"/>
        <v xml:space="preserve"> </v>
      </c>
      <c r="V126" s="118">
        <f>IFERROR((RANK(IF(IF(F126="U10",1,0)=1,U126," "),Tableau46[U10],0)),0)</f>
        <v>0</v>
      </c>
      <c r="W126" s="119" t="str">
        <f t="shared" si="19"/>
        <v xml:space="preserve"> </v>
      </c>
      <c r="X126" s="120">
        <f>IFERROR((RANK(IF(IF(F126="U12",1,0)=1,W126," "),Tableau46[U12],0)),0)</f>
        <v>0</v>
      </c>
      <c r="Y126" s="119">
        <f t="shared" si="20"/>
        <v>0</v>
      </c>
      <c r="Z126" s="121">
        <f>IFERROR((RANK(IF(IF(F126="U14",1,0)=1,Y126," "),Tableau46[U14],0)),0)</f>
        <v>13</v>
      </c>
      <c r="AA126" s="119" t="str">
        <f t="shared" si="21"/>
        <v xml:space="preserve"> </v>
      </c>
      <c r="AB126" s="122">
        <f>IFERROR((RANK(IF(IF(F126="U16",1,0)=1,AA126," "),Tableau46[U16],0)),0)</f>
        <v>0</v>
      </c>
      <c r="AC126" s="119" t="str">
        <f t="shared" si="22"/>
        <v xml:space="preserve"> </v>
      </c>
      <c r="AD126" s="123">
        <f>IFERROR((RANK(IF(IF(F126="U18",1,0)=1,AC126," "),Tableau46[U18],0)),0)</f>
        <v>0</v>
      </c>
      <c r="AE126" s="111">
        <f>Tableau46[[#This Row],[Points   1]]</f>
        <v>0</v>
      </c>
      <c r="AF126" s="112">
        <f>Tableau46[[#This Row],[Points    2]]</f>
        <v>0</v>
      </c>
      <c r="AG126" s="113">
        <f>Tableau46[[#This Row],[Points    3]]</f>
        <v>0</v>
      </c>
      <c r="AH126" s="114">
        <f>Tableau46[[#This Row],[Points4]]</f>
        <v>0</v>
      </c>
    </row>
    <row r="127" spans="1:34">
      <c r="A127" s="4">
        <v>125</v>
      </c>
      <c r="B127" s="14" t="str">
        <f>'Liste joueur'!B62</f>
        <v>DELESTRE Victor Alexandre</v>
      </c>
      <c r="C127" s="32" t="str">
        <f>IFERROR(VLOOKUP(Tableau46[[#This Row],[Nom Prénom]],Tableau[[Nom Prénom]:[Age]],3,FALSE)," ")</f>
        <v>Cholet</v>
      </c>
      <c r="D127" s="32">
        <f>IFERROR(VLOOKUP(B127,Tableau[[Nom Prénom]:[Age]],4,FALSE)," ")</f>
        <v>3634348</v>
      </c>
      <c r="E127" s="109" t="str">
        <f>IFERROR(VLOOKUP(B127,Tableau[[Nom Prénom]:[Age]],2,FALSE)," ")</f>
        <v>G</v>
      </c>
      <c r="F127" s="32" t="str">
        <f>IFERROR(VLOOKUP(B127,Tableau[[Nom Prénom]:[Age]],5,FALSE)," ")</f>
        <v>U10</v>
      </c>
      <c r="G127" s="110" t="str">
        <f>IFERROR(VLOOKUP(Tableau46[[#This Row],[Nom Prénom]],#REF!,7,FALSE)," ")</f>
        <v xml:space="preserve"> </v>
      </c>
      <c r="H127" s="110" t="str">
        <f>IFERROR(VLOOKUP(B127,#REF!,3,FALSE)," ")</f>
        <v xml:space="preserve"> </v>
      </c>
      <c r="I127" s="111">
        <f>IFERROR(VLOOKUP(Tableau46[[#This Row],[Nom Prénom]],#REF!,6,FALSE),0)</f>
        <v>0</v>
      </c>
      <c r="J127" s="112" t="str">
        <f>IFERROR(VLOOKUP(B127,#REF!,7,FALSE)," ")</f>
        <v xml:space="preserve"> </v>
      </c>
      <c r="K127" s="112" t="str">
        <f>IFERROR(VLOOKUP(B127,#REF!,3,FALSE)," ")</f>
        <v xml:space="preserve"> </v>
      </c>
      <c r="L127" s="112">
        <f>IFERROR(VLOOKUP(B127,#REF!,6,FALSE),0)</f>
        <v>0</v>
      </c>
      <c r="M127" s="113">
        <f>IFERROR(VLOOKUP(B127,Tableau3[[#All],[Nom Prénom]:[Catégorie]],8,FALSE)," ")</f>
        <v>3</v>
      </c>
      <c r="N127" s="113" t="str">
        <f>IFERROR(VLOOKUP(B127,Tableau3[[#All],[Nom Prénom]:[Catégorie]],4,FALSE)," ")</f>
        <v>VIOLET</v>
      </c>
      <c r="O127" s="113">
        <f>IFERROR(VLOOKUP(B127,Tableau3[[#All],[Nom Prénom]:[Catégorie]],7,FALSE),0)</f>
        <v>4</v>
      </c>
      <c r="P127" s="114" t="str">
        <f>IFERROR(VLOOKUP(B127,#REF!,8,FALSE)," ")</f>
        <v xml:space="preserve"> </v>
      </c>
      <c r="Q127" s="114" t="str">
        <f>IFERROR(VLOOKUP(B127,#REF!,4,FALSE)," ")</f>
        <v xml:space="preserve"> </v>
      </c>
      <c r="R127" s="114">
        <f>IFERROR(VLOOKUP(B127,#REF!,7,FALSE),0)</f>
        <v>0</v>
      </c>
      <c r="S127" s="115">
        <f t="shared" si="17"/>
        <v>4</v>
      </c>
      <c r="T127" s="116">
        <f>RANK(S127,Tableau46[TOTAL])</f>
        <v>37</v>
      </c>
      <c r="U127" s="117">
        <f t="shared" si="18"/>
        <v>4</v>
      </c>
      <c r="V127" s="118">
        <f>IFERROR((RANK(IF(IF(F127="U10",1,0)=1,U127," "),Tableau46[U10],0)),0)</f>
        <v>18</v>
      </c>
      <c r="W127" s="119" t="str">
        <f t="shared" si="19"/>
        <v xml:space="preserve"> </v>
      </c>
      <c r="X127" s="120">
        <f>IFERROR((RANK(IF(IF(F127="U12",1,0)=1,W127," "),Tableau46[U12],0)),0)</f>
        <v>0</v>
      </c>
      <c r="Y127" s="119" t="str">
        <f t="shared" si="20"/>
        <v xml:space="preserve"> </v>
      </c>
      <c r="Z127" s="121">
        <f>IFERROR((RANK(IF(IF(F127="U14",1,0)=1,Y127," "),Tableau46[U14],0)),0)</f>
        <v>0</v>
      </c>
      <c r="AA127" s="119" t="str">
        <f t="shared" si="21"/>
        <v xml:space="preserve"> </v>
      </c>
      <c r="AB127" s="122">
        <f>IFERROR((RANK(IF(IF(F127="U16",1,0)=1,AA127," "),Tableau46[U16],0)),0)</f>
        <v>0</v>
      </c>
      <c r="AC127" s="119" t="str">
        <f t="shared" si="22"/>
        <v xml:space="preserve"> </v>
      </c>
      <c r="AD127" s="123">
        <f>IFERROR((RANK(IF(IF(F127="U18",1,0)=1,AC127," "),Tableau46[U18],0)),0)</f>
        <v>0</v>
      </c>
      <c r="AE127" s="111">
        <f>Tableau46[[#This Row],[Points   1]]</f>
        <v>0</v>
      </c>
      <c r="AF127" s="112">
        <f>Tableau46[[#This Row],[Points    2]]</f>
        <v>0</v>
      </c>
      <c r="AG127" s="113">
        <f>Tableau46[[#This Row],[Points    3]]</f>
        <v>4</v>
      </c>
      <c r="AH127" s="114">
        <f>Tableau46[[#This Row],[Points4]]</f>
        <v>0</v>
      </c>
    </row>
    <row r="128" spans="1:34">
      <c r="A128" s="4">
        <v>126</v>
      </c>
      <c r="B128" s="14" t="str">
        <f>'Liste joueur'!B98</f>
        <v>GERMON Lubin</v>
      </c>
      <c r="C128" s="32" t="str">
        <f>IFERROR(VLOOKUP(Tableau46[[#This Row],[Nom Prénom]],Tableau[[Nom Prénom]:[Age]],3,FALSE)," ")</f>
        <v>Angers</v>
      </c>
      <c r="D128" s="32">
        <f>IFERROR(VLOOKUP(B128,Tableau[[Nom Prénom]:[Age]],4,FALSE)," ")</f>
        <v>530487322</v>
      </c>
      <c r="E128" s="109" t="str">
        <f>IFERROR(VLOOKUP(B128,Tableau[[Nom Prénom]:[Age]],2,FALSE)," ")</f>
        <v>G</v>
      </c>
      <c r="F128" s="32" t="str">
        <f>IFERROR(VLOOKUP(B128,Tableau[[Nom Prénom]:[Age]],5,FALSE)," ")</f>
        <v>U16</v>
      </c>
      <c r="G128" s="110" t="str">
        <f>IFERROR(VLOOKUP(Tableau46[[#This Row],[Nom Prénom]],#REF!,7,FALSE)," ")</f>
        <v xml:space="preserve"> </v>
      </c>
      <c r="H128" s="110" t="str">
        <f>IFERROR(VLOOKUP(B128,#REF!,3,FALSE)," ")</f>
        <v xml:space="preserve"> </v>
      </c>
      <c r="I128" s="111">
        <f>IFERROR(VLOOKUP(Tableau46[[#This Row],[Nom Prénom]],#REF!,6,FALSE),0)</f>
        <v>0</v>
      </c>
      <c r="J128" s="112" t="str">
        <f>IFERROR(VLOOKUP(B128,#REF!,7,FALSE)," ")</f>
        <v xml:space="preserve"> </v>
      </c>
      <c r="K128" s="112" t="str">
        <f>IFERROR(VLOOKUP(B128,#REF!,3,FALSE)," ")</f>
        <v xml:space="preserve"> </v>
      </c>
      <c r="L128" s="112">
        <f>IFERROR(VLOOKUP(B128,#REF!,6,FALSE),0)</f>
        <v>0</v>
      </c>
      <c r="M128" s="113">
        <f>IFERROR(VLOOKUP(B128,Tableau3[[#All],[Nom Prénom]:[Catégorie]],8,FALSE)," ")</f>
        <v>0</v>
      </c>
      <c r="N128" s="113" t="str">
        <f>IFERROR(VLOOKUP(B128,Tableau3[[#All],[Nom Prénom]:[Catégorie]],4,FALSE)," ")</f>
        <v>ORANGE</v>
      </c>
      <c r="O128" s="113">
        <f>IFERROR(VLOOKUP(B128,Tableau3[[#All],[Nom Prénom]:[Catégorie]],7,FALSE),0)</f>
        <v>24</v>
      </c>
      <c r="P128" s="114" t="str">
        <f>IFERROR(VLOOKUP(B128,#REF!,8,FALSE)," ")</f>
        <v xml:space="preserve"> </v>
      </c>
      <c r="Q128" s="114" t="str">
        <f>IFERROR(VLOOKUP(B128,#REF!,4,FALSE)," ")</f>
        <v xml:space="preserve"> </v>
      </c>
      <c r="R128" s="114">
        <f>IFERROR(VLOOKUP(B128,#REF!,7,FALSE),0)</f>
        <v>0</v>
      </c>
      <c r="S128" s="115">
        <f t="shared" si="17"/>
        <v>24</v>
      </c>
      <c r="T128" s="116">
        <f>RANK(S128,Tableau46[TOTAL])</f>
        <v>9</v>
      </c>
      <c r="U128" s="117" t="str">
        <f t="shared" si="18"/>
        <v xml:space="preserve"> </v>
      </c>
      <c r="V128" s="118">
        <f>IFERROR((RANK(IF(IF(F128="U10",1,0)=1,U128," "),Tableau46[U10],0)),0)</f>
        <v>0</v>
      </c>
      <c r="W128" s="119" t="str">
        <f t="shared" si="19"/>
        <v xml:space="preserve"> </v>
      </c>
      <c r="X128" s="120">
        <f>IFERROR((RANK(IF(IF(F128="U12",1,0)=1,W128," "),Tableau46[U12],0)),0)</f>
        <v>0</v>
      </c>
      <c r="Y128" s="119" t="str">
        <f t="shared" si="20"/>
        <v xml:space="preserve"> </v>
      </c>
      <c r="Z128" s="121">
        <f>IFERROR((RANK(IF(IF(F128="U14",1,0)=1,Y128," "),Tableau46[U14],0)),0)</f>
        <v>0</v>
      </c>
      <c r="AA128" s="119">
        <f t="shared" si="21"/>
        <v>24</v>
      </c>
      <c r="AB128" s="122">
        <f>IFERROR((RANK(IF(IF(F128="U16",1,0)=1,AA128," "),Tableau46[U16],0)),0)</f>
        <v>1</v>
      </c>
      <c r="AC128" s="119" t="str">
        <f t="shared" si="22"/>
        <v xml:space="preserve"> </v>
      </c>
      <c r="AD128" s="123">
        <f>IFERROR((RANK(IF(IF(F128="U18",1,0)=1,AC128," "),Tableau46[U18],0)),0)</f>
        <v>0</v>
      </c>
      <c r="AE128" s="111">
        <f>Tableau46[[#This Row],[Points   1]]</f>
        <v>0</v>
      </c>
      <c r="AF128" s="112">
        <f>Tableau46[[#This Row],[Points    2]]</f>
        <v>0</v>
      </c>
      <c r="AG128" s="113">
        <f>Tableau46[[#This Row],[Points    3]]</f>
        <v>24</v>
      </c>
      <c r="AH128" s="114">
        <f>Tableau46[[#This Row],[Points4]]</f>
        <v>0</v>
      </c>
    </row>
    <row r="129" spans="1:34">
      <c r="A129" s="4">
        <v>127</v>
      </c>
      <c r="B129" s="14" t="str">
        <f>'Liste joueur'!B24</f>
        <v>BLOT Mathieu</v>
      </c>
      <c r="C129" s="32" t="str">
        <f>IFERROR(VLOOKUP(Tableau46[[#This Row],[Nom Prénom]],Tableau[[Nom Prénom]:[Age]],3,FALSE)," ")</f>
        <v>Baugé</v>
      </c>
      <c r="D129" s="32">
        <f>IFERROR(VLOOKUP(B129,Tableau[[Nom Prénom]:[Age]],4,FALSE)," ")</f>
        <v>534943321</v>
      </c>
      <c r="E129" s="109" t="str">
        <f>IFERROR(VLOOKUP(B129,Tableau[[Nom Prénom]:[Age]],2,FALSE)," ")</f>
        <v>G</v>
      </c>
      <c r="F129" s="32" t="str">
        <f>IFERROR(VLOOKUP(B129,Tableau[[Nom Prénom]:[Age]],5,FALSE)," ")</f>
        <v>U10</v>
      </c>
      <c r="G129" s="110" t="str">
        <f>IFERROR(VLOOKUP(Tableau46[[#This Row],[Nom Prénom]],#REF!,7,FALSE)," ")</f>
        <v xml:space="preserve"> </v>
      </c>
      <c r="H129" s="110" t="str">
        <f>IFERROR(VLOOKUP(B129,#REF!,3,FALSE)," ")</f>
        <v xml:space="preserve"> </v>
      </c>
      <c r="I129" s="111">
        <f>IFERROR(VLOOKUP(Tableau46[[#This Row],[Nom Prénom]],#REF!,6,FALSE),0)</f>
        <v>0</v>
      </c>
      <c r="J129" s="112" t="str">
        <f>IFERROR(VLOOKUP(B129,#REF!,7,FALSE)," ")</f>
        <v xml:space="preserve"> </v>
      </c>
      <c r="K129" s="112" t="str">
        <f>IFERROR(VLOOKUP(B129,#REF!,3,FALSE)," ")</f>
        <v xml:space="preserve"> </v>
      </c>
      <c r="L129" s="112">
        <f>IFERROR(VLOOKUP(B129,#REF!,6,FALSE),0)</f>
        <v>0</v>
      </c>
      <c r="M129" s="113">
        <f>IFERROR(VLOOKUP(B129,Tableau3[[#All],[Nom Prénom]:[Catégorie]],8,FALSE)," ")</f>
        <v>0</v>
      </c>
      <c r="N129" s="113" t="str">
        <f>IFERROR(VLOOKUP(B129,Tableau3[[#All],[Nom Prénom]:[Catégorie]],4,FALSE)," ")</f>
        <v>ORANGE</v>
      </c>
      <c r="O129" s="113">
        <f>IFERROR(VLOOKUP(B129,Tableau3[[#All],[Nom Prénom]:[Catégorie]],7,FALSE),0)</f>
        <v>28</v>
      </c>
      <c r="P129" s="114" t="str">
        <f>IFERROR(VLOOKUP(B129,#REF!,8,FALSE)," ")</f>
        <v xml:space="preserve"> </v>
      </c>
      <c r="Q129" s="114" t="str">
        <f>IFERROR(VLOOKUP(B129,#REF!,4,FALSE)," ")</f>
        <v xml:space="preserve"> </v>
      </c>
      <c r="R129" s="114">
        <f>IFERROR(VLOOKUP(B129,#REF!,7,FALSE),0)</f>
        <v>0</v>
      </c>
      <c r="S129" s="115">
        <f t="shared" si="17"/>
        <v>28</v>
      </c>
      <c r="T129" s="116">
        <f>RANK(S129,Tableau46[TOTAL])</f>
        <v>6</v>
      </c>
      <c r="U129" s="117">
        <f t="shared" si="18"/>
        <v>28</v>
      </c>
      <c r="V129" s="118">
        <f>IFERROR((RANK(IF(IF(F129="U10",1,0)=1,U129," "),Tableau46[U10],0)),0)</f>
        <v>3</v>
      </c>
      <c r="W129" s="119" t="str">
        <f t="shared" si="19"/>
        <v xml:space="preserve"> </v>
      </c>
      <c r="X129" s="120">
        <f>IFERROR((RANK(IF(IF(F129="U12",1,0)=1,W129," "),Tableau46[U12],0)),0)</f>
        <v>0</v>
      </c>
      <c r="Y129" s="119" t="str">
        <f t="shared" si="20"/>
        <v xml:space="preserve"> </v>
      </c>
      <c r="Z129" s="121">
        <f>IFERROR((RANK(IF(IF(F129="U14",1,0)=1,Y129," "),Tableau46[U14],0)),0)</f>
        <v>0</v>
      </c>
      <c r="AA129" s="119" t="str">
        <f t="shared" si="21"/>
        <v xml:space="preserve"> </v>
      </c>
      <c r="AB129" s="122">
        <f>IFERROR((RANK(IF(IF(F129="U16",1,0)=1,AA129," "),Tableau46[U16],0)),0)</f>
        <v>0</v>
      </c>
      <c r="AC129" s="119" t="str">
        <f t="shared" si="22"/>
        <v xml:space="preserve"> </v>
      </c>
      <c r="AD129" s="123">
        <f>IFERROR((RANK(IF(IF(F129="U18",1,0)=1,AC129," "),Tableau46[U18],0)),0)</f>
        <v>0</v>
      </c>
      <c r="AE129" s="111">
        <f>Tableau46[[#This Row],[Points   1]]</f>
        <v>0</v>
      </c>
      <c r="AF129" s="112">
        <f>Tableau46[[#This Row],[Points    2]]</f>
        <v>0</v>
      </c>
      <c r="AG129" s="113">
        <f>Tableau46[[#This Row],[Points    3]]</f>
        <v>28</v>
      </c>
      <c r="AH129" s="114">
        <f>Tableau46[[#This Row],[Points4]]</f>
        <v>0</v>
      </c>
    </row>
    <row r="130" spans="1:34">
      <c r="A130" s="4">
        <v>128</v>
      </c>
      <c r="B130" s="14" t="str">
        <f>'Liste joueur'!B57</f>
        <v>DECORDE Tanguy</v>
      </c>
      <c r="C130" s="32" t="str">
        <f>IFERROR(VLOOKUP(Tableau46[[#This Row],[Nom Prénom]],Tableau[[Nom Prénom]:[Age]],3,FALSE)," ")</f>
        <v>Saumur</v>
      </c>
      <c r="D130" s="32">
        <f>IFERROR(VLOOKUP(B130,Tableau[[Nom Prénom]:[Age]],4,FALSE)," ")</f>
        <v>532939296</v>
      </c>
      <c r="E130" s="109" t="str">
        <f>IFERROR(VLOOKUP(B130,Tableau[[Nom Prénom]:[Age]],2,FALSE)," ")</f>
        <v>G</v>
      </c>
      <c r="F130" s="32" t="str">
        <f>IFERROR(VLOOKUP(B130,Tableau[[Nom Prénom]:[Age]],5,FALSE)," ")</f>
        <v>U16</v>
      </c>
      <c r="G130" s="110" t="str">
        <f>IFERROR(VLOOKUP(Tableau46[[#This Row],[Nom Prénom]],#REF!,7,FALSE)," ")</f>
        <v xml:space="preserve"> </v>
      </c>
      <c r="H130" s="110" t="str">
        <f>IFERROR(VLOOKUP(B130,#REF!,3,FALSE)," ")</f>
        <v xml:space="preserve"> </v>
      </c>
      <c r="I130" s="111">
        <f>IFERROR(VLOOKUP(Tableau46[[#This Row],[Nom Prénom]],#REF!,6,FALSE),0)</f>
        <v>0</v>
      </c>
      <c r="J130" s="112" t="str">
        <f>IFERROR(VLOOKUP(B130,#REF!,7,FALSE)," ")</f>
        <v xml:space="preserve"> </v>
      </c>
      <c r="K130" s="112" t="str">
        <f>IFERROR(VLOOKUP(B130,#REF!,3,FALSE)," ")</f>
        <v xml:space="preserve"> </v>
      </c>
      <c r="L130" s="112">
        <f>IFERROR(VLOOKUP(B130,#REF!,6,FALSE),0)</f>
        <v>0</v>
      </c>
      <c r="M130" s="113" t="str">
        <f>IFERROR(VLOOKUP(B130,Tableau3[[#All],[Nom Prénom]:[Catégorie]],8,FALSE)," ")</f>
        <v xml:space="preserve"> </v>
      </c>
      <c r="N130" s="113" t="str">
        <f>IFERROR(VLOOKUP(B130,Tableau3[[#All],[Nom Prénom]:[Catégorie]],4,FALSE)," ")</f>
        <v xml:space="preserve"> </v>
      </c>
      <c r="O130" s="113">
        <f>IFERROR(VLOOKUP(B130,Tableau3[[#All],[Nom Prénom]:[Catégorie]],7,FALSE),0)</f>
        <v>0</v>
      </c>
      <c r="P130" s="114" t="str">
        <f>IFERROR(VLOOKUP(B130,#REF!,8,FALSE)," ")</f>
        <v xml:space="preserve"> </v>
      </c>
      <c r="Q130" s="114" t="str">
        <f>IFERROR(VLOOKUP(B130,#REF!,4,FALSE)," ")</f>
        <v xml:space="preserve"> </v>
      </c>
      <c r="R130" s="114">
        <f>IFERROR(VLOOKUP(B130,#REF!,7,FALSE),0)</f>
        <v>0</v>
      </c>
      <c r="S130" s="115">
        <f t="shared" si="17"/>
        <v>0</v>
      </c>
      <c r="T130" s="116">
        <f>RANK(S130,Tableau46[TOTAL])</f>
        <v>43</v>
      </c>
      <c r="U130" s="117" t="str">
        <f t="shared" si="18"/>
        <v xml:space="preserve"> </v>
      </c>
      <c r="V130" s="118">
        <f>IFERROR((RANK(IF(IF(F130="U10",1,0)=1,U130," "),Tableau46[U10],0)),0)</f>
        <v>0</v>
      </c>
      <c r="W130" s="119" t="str">
        <f t="shared" si="19"/>
        <v xml:space="preserve"> </v>
      </c>
      <c r="X130" s="120">
        <f>IFERROR((RANK(IF(IF(F130="U12",1,0)=1,W130," "),Tableau46[U12],0)),0)</f>
        <v>0</v>
      </c>
      <c r="Y130" s="119" t="str">
        <f t="shared" si="20"/>
        <v xml:space="preserve"> </v>
      </c>
      <c r="Z130" s="121">
        <f>IFERROR((RANK(IF(IF(F130="U14",1,0)=1,Y130," "),Tableau46[U14],0)),0)</f>
        <v>0</v>
      </c>
      <c r="AA130" s="119">
        <f t="shared" si="21"/>
        <v>0</v>
      </c>
      <c r="AB130" s="122">
        <f>IFERROR((RANK(IF(IF(F130="U16",1,0)=1,AA130," "),Tableau46[U16],0)),0)</f>
        <v>3</v>
      </c>
      <c r="AC130" s="119" t="str">
        <f t="shared" si="22"/>
        <v xml:space="preserve"> </v>
      </c>
      <c r="AD130" s="123">
        <f>IFERROR((RANK(IF(IF(F130="U18",1,0)=1,AC130," "),Tableau46[U18],0)),0)</f>
        <v>0</v>
      </c>
      <c r="AE130" s="111">
        <f>Tableau46[[#This Row],[Points   1]]</f>
        <v>0</v>
      </c>
      <c r="AF130" s="112">
        <f>Tableau46[[#This Row],[Points    2]]</f>
        <v>0</v>
      </c>
      <c r="AG130" s="113">
        <f>Tableau46[[#This Row],[Points    3]]</f>
        <v>0</v>
      </c>
      <c r="AH130" s="114">
        <f>Tableau46[[#This Row],[Points4]]</f>
        <v>0</v>
      </c>
    </row>
    <row r="131" spans="1:34">
      <c r="A131" s="4">
        <v>129</v>
      </c>
      <c r="B131" s="14" t="str">
        <f>'Liste joueur'!B81</f>
        <v>ENGEL Alexandre</v>
      </c>
      <c r="C131" s="32" t="str">
        <f>IFERROR(VLOOKUP(Tableau46[[#This Row],[Nom Prénom]],Tableau[[Nom Prénom]:[Age]],3,FALSE)," ")</f>
        <v>St Sylvain</v>
      </c>
      <c r="D131" s="32">
        <f>IFERROR(VLOOKUP(B131,Tableau[[Nom Prénom]:[Age]],4,FALSE)," ")</f>
        <v>536629257</v>
      </c>
      <c r="E131" s="109" t="str">
        <f>IFERROR(VLOOKUP(B131,Tableau[[Nom Prénom]:[Age]],2,FALSE)," ")</f>
        <v>G</v>
      </c>
      <c r="F131" s="32" t="str">
        <f>IFERROR(VLOOKUP(B131,Tableau[[Nom Prénom]:[Age]],5,FALSE)," ")</f>
        <v>U18</v>
      </c>
      <c r="G131" s="110" t="str">
        <f>IFERROR(VLOOKUP(Tableau46[[#This Row],[Nom Prénom]],#REF!,7,FALSE)," ")</f>
        <v xml:space="preserve"> </v>
      </c>
      <c r="H131" s="110" t="str">
        <f>IFERROR(VLOOKUP(B131,#REF!,3,FALSE)," ")</f>
        <v xml:space="preserve"> </v>
      </c>
      <c r="I131" s="111">
        <f>IFERROR(VLOOKUP(Tableau46[[#This Row],[Nom Prénom]],#REF!,6,FALSE),0)</f>
        <v>0</v>
      </c>
      <c r="J131" s="112" t="str">
        <f>IFERROR(VLOOKUP(B131,#REF!,7,FALSE)," ")</f>
        <v xml:space="preserve"> </v>
      </c>
      <c r="K131" s="112" t="str">
        <f>IFERROR(VLOOKUP(B131,#REF!,3,FALSE)," ")</f>
        <v xml:space="preserve"> </v>
      </c>
      <c r="L131" s="112">
        <f>IFERROR(VLOOKUP(B131,#REF!,6,FALSE),0)</f>
        <v>0</v>
      </c>
      <c r="M131" s="113" t="str">
        <f>IFERROR(VLOOKUP(B131,Tableau3[[#All],[Nom Prénom]:[Catégorie]],8,FALSE)," ")</f>
        <v xml:space="preserve"> </v>
      </c>
      <c r="N131" s="113" t="str">
        <f>IFERROR(VLOOKUP(B131,Tableau3[[#All],[Nom Prénom]:[Catégorie]],4,FALSE)," ")</f>
        <v xml:space="preserve"> </v>
      </c>
      <c r="O131" s="113">
        <f>IFERROR(VLOOKUP(B131,Tableau3[[#All],[Nom Prénom]:[Catégorie]],7,FALSE),0)</f>
        <v>0</v>
      </c>
      <c r="P131" s="114" t="str">
        <f>IFERROR(VLOOKUP(B131,#REF!,8,FALSE)," ")</f>
        <v xml:space="preserve"> </v>
      </c>
      <c r="Q131" s="114" t="str">
        <f>IFERROR(VLOOKUP(B131,#REF!,4,FALSE)," ")</f>
        <v xml:space="preserve"> </v>
      </c>
      <c r="R131" s="114">
        <f>IFERROR(VLOOKUP(B131,#REF!,7,FALSE),0)</f>
        <v>0</v>
      </c>
      <c r="S131" s="115">
        <f t="shared" si="17"/>
        <v>0</v>
      </c>
      <c r="T131" s="116">
        <f>RANK(S131,Tableau46[TOTAL])</f>
        <v>43</v>
      </c>
      <c r="U131" s="117" t="str">
        <f t="shared" ref="U131:U150" si="23">IF(IF(F131="U10",1,0)=1,S131," ")</f>
        <v xml:space="preserve"> </v>
      </c>
      <c r="V131" s="118">
        <f>IFERROR((RANK(IF(IF(F131="U10",1,0)=1,U131," "),Tableau46[U10],0)),0)</f>
        <v>0</v>
      </c>
      <c r="W131" s="119" t="str">
        <f t="shared" ref="W131:W150" si="24">IF(IF(F131="U12",1,0)=1,S131," ")</f>
        <v xml:space="preserve"> </v>
      </c>
      <c r="X131" s="120">
        <f>IFERROR((RANK(IF(IF(F131="U12",1,0)=1,W131," "),Tableau46[U12],0)),0)</f>
        <v>0</v>
      </c>
      <c r="Y131" s="119" t="str">
        <f t="shared" ref="Y131:Y150" si="25">IF(IF(F131="U14",1,0)=1,S131," ")</f>
        <v xml:space="preserve"> </v>
      </c>
      <c r="Z131" s="121">
        <f>IFERROR((RANK(IF(IF(F131="U14",1,0)=1,Y131," "),Tableau46[U14],0)),0)</f>
        <v>0</v>
      </c>
      <c r="AA131" s="119" t="str">
        <f t="shared" ref="AA131:AA150" si="26">IF(IF(F131="U16",1,0)=1,S131," ")</f>
        <v xml:space="preserve"> </v>
      </c>
      <c r="AB131" s="122">
        <f>IFERROR((RANK(IF(IF(F131="U16",1,0)=1,AA131," "),Tableau46[U16],0)),0)</f>
        <v>0</v>
      </c>
      <c r="AC131" s="119">
        <f t="shared" ref="AC131:AC150" si="27">IF(IF(F131="U18",1,0)=1,S131," ")</f>
        <v>0</v>
      </c>
      <c r="AD131" s="123">
        <f>IFERROR((RANK(IF(IF(F131="U18",1,0)=1,AC131," "),Tableau46[U18],0)),0)</f>
        <v>1</v>
      </c>
      <c r="AE131" s="111">
        <f>Tableau46[[#This Row],[Points   1]]</f>
        <v>0</v>
      </c>
      <c r="AF131" s="112">
        <f>Tableau46[[#This Row],[Points    2]]</f>
        <v>0</v>
      </c>
      <c r="AG131" s="113">
        <f>Tableau46[[#This Row],[Points    3]]</f>
        <v>0</v>
      </c>
      <c r="AH131" s="114">
        <f>Tableau46[[#This Row],[Points4]]</f>
        <v>0</v>
      </c>
    </row>
    <row r="132" spans="1:34">
      <c r="A132" s="4">
        <v>130</v>
      </c>
      <c r="B132" s="14" t="str">
        <f>'Liste joueur'!B100</f>
        <v>GOURET Charles</v>
      </c>
      <c r="C132" s="32" t="str">
        <f>IFERROR(VLOOKUP(Tableau46[[#This Row],[Nom Prénom]],Tableau[[Nom Prénom]:[Age]],3,FALSE)," ")</f>
        <v>Baugé</v>
      </c>
      <c r="D132" s="32">
        <f>IFERROR(VLOOKUP(B132,Tableau[[Nom Prénom]:[Age]],4,FALSE)," ")</f>
        <v>528070295</v>
      </c>
      <c r="E132" s="109" t="str">
        <f>IFERROR(VLOOKUP(B132,Tableau[[Nom Prénom]:[Age]],2,FALSE)," ")</f>
        <v>G</v>
      </c>
      <c r="F132" s="32" t="str">
        <f>IFERROR(VLOOKUP(B132,Tableau[[Nom Prénom]:[Age]],5,FALSE)," ")</f>
        <v>U16</v>
      </c>
      <c r="G132" s="110" t="str">
        <f>IFERROR(VLOOKUP(Tableau46[[#This Row],[Nom Prénom]],#REF!,7,FALSE)," ")</f>
        <v xml:space="preserve"> </v>
      </c>
      <c r="H132" s="110" t="str">
        <f>IFERROR(VLOOKUP(B132,#REF!,3,FALSE)," ")</f>
        <v xml:space="preserve"> </v>
      </c>
      <c r="I132" s="111">
        <f>IFERROR(VLOOKUP(Tableau46[[#This Row],[Nom Prénom]],#REF!,6,FALSE),0)</f>
        <v>0</v>
      </c>
      <c r="J132" s="112" t="str">
        <f>IFERROR(VLOOKUP(B132,#REF!,7,FALSE)," ")</f>
        <v xml:space="preserve"> </v>
      </c>
      <c r="K132" s="112" t="str">
        <f>IFERROR(VLOOKUP(B132,#REF!,3,FALSE)," ")</f>
        <v xml:space="preserve"> </v>
      </c>
      <c r="L132" s="112">
        <f>IFERROR(VLOOKUP(B132,#REF!,6,FALSE),0)</f>
        <v>0</v>
      </c>
      <c r="M132" s="113" t="str">
        <f>IFERROR(VLOOKUP(B132,Tableau3[[#All],[Nom Prénom]:[Catégorie]],8,FALSE)," ")</f>
        <v xml:space="preserve"> </v>
      </c>
      <c r="N132" s="113" t="str">
        <f>IFERROR(VLOOKUP(B132,Tableau3[[#All],[Nom Prénom]:[Catégorie]],4,FALSE)," ")</f>
        <v xml:space="preserve"> </v>
      </c>
      <c r="O132" s="113">
        <f>IFERROR(VLOOKUP(B132,Tableau3[[#All],[Nom Prénom]:[Catégorie]],7,FALSE),0)</f>
        <v>0</v>
      </c>
      <c r="P132" s="114" t="str">
        <f>IFERROR(VLOOKUP(B132,#REF!,8,FALSE)," ")</f>
        <v xml:space="preserve"> </v>
      </c>
      <c r="Q132" s="114" t="str">
        <f>IFERROR(VLOOKUP(B132,#REF!,4,FALSE)," ")</f>
        <v xml:space="preserve"> </v>
      </c>
      <c r="R132" s="114">
        <f>IFERROR(VLOOKUP(B132,#REF!,7,FALSE),0)</f>
        <v>0</v>
      </c>
      <c r="S132" s="115">
        <f t="shared" si="17"/>
        <v>0</v>
      </c>
      <c r="T132" s="116">
        <f>RANK(S132,Tableau46[TOTAL])</f>
        <v>43</v>
      </c>
      <c r="U132" s="117" t="str">
        <f t="shared" si="23"/>
        <v xml:space="preserve"> </v>
      </c>
      <c r="V132" s="118">
        <f>IFERROR((RANK(IF(IF(F132="U10",1,0)=1,U132," "),Tableau46[U10],0)),0)</f>
        <v>0</v>
      </c>
      <c r="W132" s="119" t="str">
        <f t="shared" si="24"/>
        <v xml:space="preserve"> </v>
      </c>
      <c r="X132" s="120">
        <f>IFERROR((RANK(IF(IF(F132="U12",1,0)=1,W132," "),Tableau46[U12],0)),0)</f>
        <v>0</v>
      </c>
      <c r="Y132" s="119" t="str">
        <f t="shared" si="25"/>
        <v xml:space="preserve"> </v>
      </c>
      <c r="Z132" s="121">
        <f>IFERROR((RANK(IF(IF(F132="U14",1,0)=1,Y132," "),Tableau46[U14],0)),0)</f>
        <v>0</v>
      </c>
      <c r="AA132" s="119">
        <f t="shared" si="26"/>
        <v>0</v>
      </c>
      <c r="AB132" s="122">
        <f>IFERROR((RANK(IF(IF(F132="U16",1,0)=1,AA132," "),Tableau46[U16],0)),0)</f>
        <v>3</v>
      </c>
      <c r="AC132" s="119" t="str">
        <f t="shared" si="27"/>
        <v xml:space="preserve"> </v>
      </c>
      <c r="AD132" s="123">
        <f>IFERROR((RANK(IF(IF(F132="U18",1,0)=1,AC132," "),Tableau46[U18],0)),0)</f>
        <v>0</v>
      </c>
      <c r="AE132" s="111">
        <f>Tableau46[[#This Row],[Points   1]]</f>
        <v>0</v>
      </c>
      <c r="AF132" s="112">
        <f>Tableau46[[#This Row],[Points    2]]</f>
        <v>0</v>
      </c>
      <c r="AG132" s="113">
        <f>Tableau46[[#This Row],[Points    3]]</f>
        <v>0</v>
      </c>
      <c r="AH132" s="114">
        <f>Tableau46[[#This Row],[Points4]]</f>
        <v>0</v>
      </c>
    </row>
    <row r="133" spans="1:34">
      <c r="A133" s="4">
        <v>131</v>
      </c>
      <c r="B133" s="14" t="str">
        <f>'Liste joueur'!B2</f>
        <v>AGUILE Enael</v>
      </c>
      <c r="C133" s="32" t="str">
        <f>IFERROR(VLOOKUP(Tableau46[[#This Row],[Nom Prénom]],Tableau[[Nom Prénom]:[Age]],3,FALSE)," ")</f>
        <v>Angers</v>
      </c>
      <c r="D133" s="32">
        <f>IFERROR(VLOOKUP(B133,Tableau[[Nom Prénom]:[Age]],4,FALSE)," ")</f>
        <v>538833282</v>
      </c>
      <c r="E133" s="109" t="str">
        <f>IFERROR(VLOOKUP(B133,Tableau[[Nom Prénom]:[Age]],2,FALSE)," ")</f>
        <v>G</v>
      </c>
      <c r="F133" s="32" t="str">
        <f>IFERROR(VLOOKUP(B133,Tableau[[Nom Prénom]:[Age]],5,FALSE)," ")</f>
        <v>U14</v>
      </c>
      <c r="G133" s="110" t="str">
        <f>IFERROR(VLOOKUP(Tableau46[[#This Row],[Nom Prénom]],#REF!,7,FALSE)," ")</f>
        <v xml:space="preserve"> </v>
      </c>
      <c r="H133" s="110" t="str">
        <f>IFERROR(VLOOKUP(B133,#REF!,3,FALSE)," ")</f>
        <v xml:space="preserve"> </v>
      </c>
      <c r="I133" s="111">
        <f>IFERROR(VLOOKUP(Tableau46[[#This Row],[Nom Prénom]],#REF!,6,FALSE),0)</f>
        <v>0</v>
      </c>
      <c r="J133" s="112" t="str">
        <f>IFERROR(VLOOKUP(B133,#REF!,7,FALSE)," ")</f>
        <v xml:space="preserve"> </v>
      </c>
      <c r="K133" s="112" t="str">
        <f>IFERROR(VLOOKUP(B133,#REF!,3,FALSE)," ")</f>
        <v xml:space="preserve"> </v>
      </c>
      <c r="L133" s="112">
        <f>IFERROR(VLOOKUP(B133,#REF!,6,FALSE),0)</f>
        <v>0</v>
      </c>
      <c r="M133" s="113">
        <f>IFERROR(VLOOKUP(B133,Tableau3[[#All],[Nom Prénom]:[Catégorie]],8,FALSE)," ")</f>
        <v>0</v>
      </c>
      <c r="N133" s="113" t="str">
        <f>IFERROR(VLOOKUP(B133,Tableau3[[#All],[Nom Prénom]:[Catégorie]],4,FALSE)," ")</f>
        <v>ORANGE</v>
      </c>
      <c r="O133" s="113">
        <f>IFERROR(VLOOKUP(B133,Tableau3[[#All],[Nom Prénom]:[Catégorie]],7,FALSE),0)</f>
        <v>28</v>
      </c>
      <c r="P133" s="114" t="str">
        <f>IFERROR(VLOOKUP(B133,#REF!,8,FALSE)," ")</f>
        <v xml:space="preserve"> </v>
      </c>
      <c r="Q133" s="114" t="str">
        <f>IFERROR(VLOOKUP(B133,#REF!,4,FALSE)," ")</f>
        <v xml:space="preserve"> </v>
      </c>
      <c r="R133" s="114">
        <f>IFERROR(VLOOKUP(B133,#REF!,7,FALSE),0)</f>
        <v>0</v>
      </c>
      <c r="S133" s="115">
        <f t="shared" si="17"/>
        <v>28</v>
      </c>
      <c r="T133" s="116">
        <f>RANK(S133,Tableau46[TOTAL])</f>
        <v>6</v>
      </c>
      <c r="U133" s="117" t="str">
        <f t="shared" si="23"/>
        <v xml:space="preserve"> </v>
      </c>
      <c r="V133" s="118">
        <f>IFERROR((RANK(IF(IF(F133="U10",1,0)=1,U133," "),Tableau46[U10],0)),0)</f>
        <v>0</v>
      </c>
      <c r="W133" s="119" t="str">
        <f t="shared" si="24"/>
        <v xml:space="preserve"> </v>
      </c>
      <c r="X133" s="120">
        <f>IFERROR((RANK(IF(IF(F133="U12",1,0)=1,W133," "),Tableau46[U12],0)),0)</f>
        <v>0</v>
      </c>
      <c r="Y133" s="119">
        <f t="shared" si="25"/>
        <v>28</v>
      </c>
      <c r="Z133" s="121">
        <f>IFERROR((RANK(IF(IF(F133="U14",1,0)=1,Y133," "),Tableau46[U14],0)),0)</f>
        <v>4</v>
      </c>
      <c r="AA133" s="119" t="str">
        <f t="shared" si="26"/>
        <v xml:space="preserve"> </v>
      </c>
      <c r="AB133" s="122">
        <f>IFERROR((RANK(IF(IF(F133="U16",1,0)=1,AA133," "),Tableau46[U16],0)),0)</f>
        <v>0</v>
      </c>
      <c r="AC133" s="119" t="str">
        <f t="shared" si="27"/>
        <v xml:space="preserve"> </v>
      </c>
      <c r="AD133" s="123">
        <f>IFERROR((RANK(IF(IF(F133="U18",1,0)=1,AC133," "),Tableau46[U18],0)),0)</f>
        <v>0</v>
      </c>
      <c r="AE133" s="111">
        <f>Tableau46[[#This Row],[Points   1]]</f>
        <v>0</v>
      </c>
      <c r="AF133" s="112">
        <f>Tableau46[[#This Row],[Points    2]]</f>
        <v>0</v>
      </c>
      <c r="AG133" s="113">
        <f>Tableau46[[#This Row],[Points    3]]</f>
        <v>28</v>
      </c>
      <c r="AH133" s="114">
        <f>Tableau46[[#This Row],[Points4]]</f>
        <v>0</v>
      </c>
    </row>
    <row r="134" spans="1:34">
      <c r="A134" s="4">
        <v>132</v>
      </c>
      <c r="B134" s="14" t="str">
        <f>'Liste joueur'!B65</f>
        <v>DERE ROBION Eden</v>
      </c>
      <c r="C134" s="32" t="str">
        <f>IFERROR(VLOOKUP(Tableau46[[#This Row],[Nom Prénom]],Tableau[[Nom Prénom]:[Age]],3,FALSE)," ")</f>
        <v>Anjou</v>
      </c>
      <c r="D134" s="32">
        <f>IFERROR(VLOOKUP(B134,Tableau[[Nom Prénom]:[Age]],4,FALSE)," ")</f>
        <v>540936363</v>
      </c>
      <c r="E134" s="109" t="str">
        <f>IFERROR(VLOOKUP(B134,Tableau[[Nom Prénom]:[Age]],2,FALSE)," ")</f>
        <v>G</v>
      </c>
      <c r="F134" s="32" t="str">
        <f>IFERROR(VLOOKUP(B134,Tableau[[Nom Prénom]:[Age]],5,FALSE)," ")</f>
        <v>U12</v>
      </c>
      <c r="G134" s="110" t="str">
        <f>IFERROR(VLOOKUP(Tableau46[[#This Row],[Nom Prénom]],#REF!,7,FALSE)," ")</f>
        <v xml:space="preserve"> </v>
      </c>
      <c r="H134" s="110" t="str">
        <f>IFERROR(VLOOKUP(B134,#REF!,3,FALSE)," ")</f>
        <v xml:space="preserve"> </v>
      </c>
      <c r="I134" s="111">
        <f>IFERROR(VLOOKUP(Tableau46[[#This Row],[Nom Prénom]],#REF!,6,FALSE),0)</f>
        <v>0</v>
      </c>
      <c r="J134" s="112" t="str">
        <f>IFERROR(VLOOKUP(B134,#REF!,7,FALSE)," ")</f>
        <v xml:space="preserve"> </v>
      </c>
      <c r="K134" s="112" t="str">
        <f>IFERROR(VLOOKUP(B134,#REF!,3,FALSE)," ")</f>
        <v xml:space="preserve"> </v>
      </c>
      <c r="L134" s="112">
        <f>IFERROR(VLOOKUP(B134,#REF!,6,FALSE),0)</f>
        <v>0</v>
      </c>
      <c r="M134" s="113" t="str">
        <f>IFERROR(VLOOKUP(B134,Tableau3[[#All],[Nom Prénom]:[Catégorie]],8,FALSE)," ")</f>
        <v xml:space="preserve"> </v>
      </c>
      <c r="N134" s="113" t="str">
        <f>IFERROR(VLOOKUP(B134,Tableau3[[#All],[Nom Prénom]:[Catégorie]],4,FALSE)," ")</f>
        <v xml:space="preserve"> </v>
      </c>
      <c r="O134" s="113">
        <f>IFERROR(VLOOKUP(B134,Tableau3[[#All],[Nom Prénom]:[Catégorie]],7,FALSE),0)</f>
        <v>0</v>
      </c>
      <c r="P134" s="114" t="str">
        <f>IFERROR(VLOOKUP(B134,#REF!,8,FALSE)," ")</f>
        <v xml:space="preserve"> </v>
      </c>
      <c r="Q134" s="114" t="str">
        <f>IFERROR(VLOOKUP(B134,#REF!,4,FALSE)," ")</f>
        <v xml:space="preserve"> </v>
      </c>
      <c r="R134" s="114">
        <f>IFERROR(VLOOKUP(B134,#REF!,7,FALSE),0)</f>
        <v>0</v>
      </c>
      <c r="S134" s="115">
        <f t="shared" si="17"/>
        <v>0</v>
      </c>
      <c r="T134" s="116">
        <f>RANK(S134,Tableau46[TOTAL])</f>
        <v>43</v>
      </c>
      <c r="U134" s="117" t="str">
        <f t="shared" si="23"/>
        <v xml:space="preserve"> </v>
      </c>
      <c r="V134" s="118">
        <f>IFERROR((RANK(IF(IF(F134="U10",1,0)=1,U134," "),Tableau46[U10],0)),0)</f>
        <v>0</v>
      </c>
      <c r="W134" s="119">
        <f t="shared" si="24"/>
        <v>0</v>
      </c>
      <c r="X134" s="120">
        <f>IFERROR((RANK(IF(IF(F134="U12",1,0)=1,W134," "),Tableau46[U12],0)),0)</f>
        <v>8</v>
      </c>
      <c r="Y134" s="119" t="str">
        <f t="shared" si="25"/>
        <v xml:space="preserve"> </v>
      </c>
      <c r="Z134" s="121">
        <f>IFERROR((RANK(IF(IF(F134="U14",1,0)=1,Y134," "),Tableau46[U14],0)),0)</f>
        <v>0</v>
      </c>
      <c r="AA134" s="119" t="str">
        <f t="shared" si="26"/>
        <v xml:space="preserve"> </v>
      </c>
      <c r="AB134" s="122">
        <f>IFERROR((RANK(IF(IF(F134="U16",1,0)=1,AA134," "),Tableau46[U16],0)),0)</f>
        <v>0</v>
      </c>
      <c r="AC134" s="119" t="str">
        <f t="shared" si="27"/>
        <v xml:space="preserve"> </v>
      </c>
      <c r="AD134" s="123">
        <f>IFERROR((RANK(IF(IF(F134="U18",1,0)=1,AC134," "),Tableau46[U18],0)),0)</f>
        <v>0</v>
      </c>
      <c r="AE134" s="111">
        <f>Tableau46[[#This Row],[Points   1]]</f>
        <v>0</v>
      </c>
      <c r="AF134" s="112">
        <f>Tableau46[[#This Row],[Points    2]]</f>
        <v>0</v>
      </c>
      <c r="AG134" s="113">
        <f>Tableau46[[#This Row],[Points    3]]</f>
        <v>0</v>
      </c>
      <c r="AH134" s="114">
        <f>Tableau46[[#This Row],[Points4]]</f>
        <v>0</v>
      </c>
    </row>
    <row r="135" spans="1:34">
      <c r="A135" s="4">
        <v>133</v>
      </c>
      <c r="B135" s="14" t="str">
        <f>'Liste joueur'!B89</f>
        <v>FOURNIER CORNET Léonie</v>
      </c>
      <c r="C135" s="32" t="str">
        <f>IFERROR(VLOOKUP(Tableau46[[#This Row],[Nom Prénom]],Tableau[[Nom Prénom]:[Age]],3,FALSE)," ")</f>
        <v>Baugé</v>
      </c>
      <c r="D135" s="32">
        <f>IFERROR(VLOOKUP(B135,Tableau[[Nom Prénom]:[Age]],4,FALSE)," ")</f>
        <v>42761347</v>
      </c>
      <c r="E135" s="109" t="str">
        <f>IFERROR(VLOOKUP(B135,Tableau[[Nom Prénom]:[Age]],2,FALSE)," ")</f>
        <v>F</v>
      </c>
      <c r="F135" s="32" t="str">
        <f>IFERROR(VLOOKUP(B135,Tableau[[Nom Prénom]:[Age]],5,FALSE)," ")</f>
        <v>U10</v>
      </c>
      <c r="G135" s="110" t="str">
        <f>IFERROR(VLOOKUP(Tableau46[[#This Row],[Nom Prénom]],#REF!,7,FALSE)," ")</f>
        <v xml:space="preserve"> </v>
      </c>
      <c r="H135" s="110" t="str">
        <f>IFERROR(VLOOKUP(B135,#REF!,3,FALSE)," ")</f>
        <v xml:space="preserve"> </v>
      </c>
      <c r="I135" s="111">
        <f>IFERROR(VLOOKUP(Tableau46[[#This Row],[Nom Prénom]],#REF!,6,FALSE),0)</f>
        <v>0</v>
      </c>
      <c r="J135" s="112" t="str">
        <f>IFERROR(VLOOKUP(B135,#REF!,7,FALSE)," ")</f>
        <v xml:space="preserve"> </v>
      </c>
      <c r="K135" s="112" t="str">
        <f>IFERROR(VLOOKUP(B135,#REF!,3,FALSE)," ")</f>
        <v xml:space="preserve"> </v>
      </c>
      <c r="L135" s="112">
        <f>IFERROR(VLOOKUP(B135,#REF!,6,FALSE),0)</f>
        <v>0</v>
      </c>
      <c r="M135" s="113">
        <f>IFERROR(VLOOKUP(B135,Tableau3[[#All],[Nom Prénom]:[Catégorie]],8,FALSE)," ")</f>
        <v>0</v>
      </c>
      <c r="N135" s="113" t="str">
        <f>IFERROR(VLOOKUP(B135,Tableau3[[#All],[Nom Prénom]:[Catégorie]],4,FALSE)," ")</f>
        <v>ORANGE</v>
      </c>
      <c r="O135" s="113">
        <f>IFERROR(VLOOKUP(B135,Tableau3[[#All],[Nom Prénom]:[Catégorie]],7,FALSE),0)</f>
        <v>34</v>
      </c>
      <c r="P135" s="114" t="str">
        <f>IFERROR(VLOOKUP(B135,#REF!,8,FALSE)," ")</f>
        <v xml:space="preserve"> </v>
      </c>
      <c r="Q135" s="114" t="str">
        <f>IFERROR(VLOOKUP(B135,#REF!,4,FALSE)," ")</f>
        <v xml:space="preserve"> </v>
      </c>
      <c r="R135" s="114">
        <f>IFERROR(VLOOKUP(B135,#REF!,7,FALSE),0)</f>
        <v>0</v>
      </c>
      <c r="S135" s="115">
        <f t="shared" si="17"/>
        <v>34</v>
      </c>
      <c r="T135" s="116">
        <f>RANK(S135,Tableau46[TOTAL])</f>
        <v>4</v>
      </c>
      <c r="U135" s="117">
        <f t="shared" si="23"/>
        <v>34</v>
      </c>
      <c r="V135" s="118">
        <f>IFERROR((RANK(IF(IF(F135="U10",1,0)=1,U135," "),Tableau46[U10],0)),0)</f>
        <v>1</v>
      </c>
      <c r="W135" s="119" t="str">
        <f t="shared" si="24"/>
        <v xml:space="preserve"> </v>
      </c>
      <c r="X135" s="120">
        <f>IFERROR((RANK(IF(IF(F135="U12",1,0)=1,W135," "),Tableau46[U12],0)),0)</f>
        <v>0</v>
      </c>
      <c r="Y135" s="119" t="str">
        <f t="shared" si="25"/>
        <v xml:space="preserve"> </v>
      </c>
      <c r="Z135" s="121">
        <f>IFERROR((RANK(IF(IF(F135="U14",1,0)=1,Y135," "),Tableau46[U14],0)),0)</f>
        <v>0</v>
      </c>
      <c r="AA135" s="119" t="str">
        <f t="shared" si="26"/>
        <v xml:space="preserve"> </v>
      </c>
      <c r="AB135" s="122">
        <f>IFERROR((RANK(IF(IF(F135="U16",1,0)=1,AA135," "),Tableau46[U16],0)),0)</f>
        <v>0</v>
      </c>
      <c r="AC135" s="119" t="str">
        <f t="shared" si="27"/>
        <v xml:space="preserve"> </v>
      </c>
      <c r="AD135" s="123">
        <f>IFERROR((RANK(IF(IF(F135="U18",1,0)=1,AC135," "),Tableau46[U18],0)),0)</f>
        <v>0</v>
      </c>
      <c r="AE135" s="111">
        <f>Tableau46[[#This Row],[Points   1]]</f>
        <v>0</v>
      </c>
      <c r="AF135" s="112">
        <f>Tableau46[[#This Row],[Points    2]]</f>
        <v>0</v>
      </c>
      <c r="AG135" s="113">
        <f>Tableau46[[#This Row],[Points    3]]</f>
        <v>34</v>
      </c>
      <c r="AH135" s="114">
        <f>Tableau46[[#This Row],[Points4]]</f>
        <v>0</v>
      </c>
    </row>
    <row r="136" spans="1:34">
      <c r="A136" s="4">
        <v>134</v>
      </c>
      <c r="B136" s="14" t="str">
        <f>'Liste joueur'!B23</f>
        <v>BISIAU Victor</v>
      </c>
      <c r="C136" s="32" t="str">
        <f>IFERROR(VLOOKUP(Tableau46[[#This Row],[Nom Prénom]],Tableau[[Nom Prénom]:[Age]],3,FALSE)," ")</f>
        <v>St Sylvain</v>
      </c>
      <c r="D136" s="32">
        <f>IFERROR(VLOOKUP(B136,Tableau[[Nom Prénom]:[Age]],4,FALSE)," ")</f>
        <v>528828299</v>
      </c>
      <c r="E136" s="109" t="str">
        <f>IFERROR(VLOOKUP(B136,Tableau[[Nom Prénom]:[Age]],2,FALSE)," ")</f>
        <v>G</v>
      </c>
      <c r="F136" s="32" t="str">
        <f>IFERROR(VLOOKUP(B136,Tableau[[Nom Prénom]:[Age]],5,FALSE)," ")</f>
        <v>U12</v>
      </c>
      <c r="G136" s="110" t="str">
        <f>IFERROR(VLOOKUP(Tableau46[[#This Row],[Nom Prénom]],#REF!,7,FALSE)," ")</f>
        <v xml:space="preserve"> </v>
      </c>
      <c r="H136" s="110" t="str">
        <f>IFERROR(VLOOKUP(B136,#REF!,3,FALSE)," ")</f>
        <v xml:space="preserve"> </v>
      </c>
      <c r="I136" s="111">
        <f>IFERROR(VLOOKUP(Tableau46[[#This Row],[Nom Prénom]],#REF!,6,FALSE),0)</f>
        <v>0</v>
      </c>
      <c r="J136" s="112" t="str">
        <f>IFERROR(VLOOKUP(B136,#REF!,7,FALSE)," ")</f>
        <v xml:space="preserve"> </v>
      </c>
      <c r="K136" s="112" t="str">
        <f>IFERROR(VLOOKUP(B136,#REF!,3,FALSE)," ")</f>
        <v xml:space="preserve"> </v>
      </c>
      <c r="L136" s="112">
        <f>IFERROR(VLOOKUP(B136,#REF!,6,FALSE),0)</f>
        <v>0</v>
      </c>
      <c r="M136" s="113" t="str">
        <f>IFERROR(VLOOKUP(B136,Tableau3[[#All],[Nom Prénom]:[Catégorie]],8,FALSE)," ")</f>
        <v xml:space="preserve"> </v>
      </c>
      <c r="N136" s="113" t="str">
        <f>IFERROR(VLOOKUP(B136,Tableau3[[#All],[Nom Prénom]:[Catégorie]],4,FALSE)," ")</f>
        <v xml:space="preserve"> </v>
      </c>
      <c r="O136" s="113">
        <f>IFERROR(VLOOKUP(B136,Tableau3[[#All],[Nom Prénom]:[Catégorie]],7,FALSE),0)</f>
        <v>0</v>
      </c>
      <c r="P136" s="114" t="str">
        <f>IFERROR(VLOOKUP(B136,#REF!,8,FALSE)," ")</f>
        <v xml:space="preserve"> </v>
      </c>
      <c r="Q136" s="114" t="str">
        <f>IFERROR(VLOOKUP(B136,#REF!,4,FALSE)," ")</f>
        <v xml:space="preserve"> </v>
      </c>
      <c r="R136" s="114">
        <f>IFERROR(VLOOKUP(B136,#REF!,7,FALSE),0)</f>
        <v>0</v>
      </c>
      <c r="S136" s="115">
        <f t="shared" si="17"/>
        <v>0</v>
      </c>
      <c r="T136" s="116">
        <f>RANK(S136,Tableau46[TOTAL])</f>
        <v>43</v>
      </c>
      <c r="U136" s="117" t="str">
        <f t="shared" si="23"/>
        <v xml:space="preserve"> </v>
      </c>
      <c r="V136" s="118">
        <f>IFERROR((RANK(IF(IF(F136="U10",1,0)=1,U136," "),Tableau46[U10],0)),0)</f>
        <v>0</v>
      </c>
      <c r="W136" s="119">
        <f t="shared" si="24"/>
        <v>0</v>
      </c>
      <c r="X136" s="120">
        <f>IFERROR((RANK(IF(IF(F136="U12",1,0)=1,W136," "),Tableau46[U12],0)),0)</f>
        <v>8</v>
      </c>
      <c r="Y136" s="119" t="str">
        <f t="shared" si="25"/>
        <v xml:space="preserve"> </v>
      </c>
      <c r="Z136" s="121">
        <f>IFERROR((RANK(IF(IF(F136="U14",1,0)=1,Y136," "),Tableau46[U14],0)),0)</f>
        <v>0</v>
      </c>
      <c r="AA136" s="119" t="str">
        <f t="shared" si="26"/>
        <v xml:space="preserve"> </v>
      </c>
      <c r="AB136" s="122">
        <f>IFERROR((RANK(IF(IF(F136="U16",1,0)=1,AA136," "),Tableau46[U16],0)),0)</f>
        <v>0</v>
      </c>
      <c r="AC136" s="119" t="str">
        <f t="shared" si="27"/>
        <v xml:space="preserve"> </v>
      </c>
      <c r="AD136" s="123">
        <f>IFERROR((RANK(IF(IF(F136="U18",1,0)=1,AC136," "),Tableau46[U18],0)),0)</f>
        <v>0</v>
      </c>
      <c r="AE136" s="111">
        <f>Tableau46[[#This Row],[Points   1]]</f>
        <v>0</v>
      </c>
      <c r="AF136" s="112">
        <f>Tableau46[[#This Row],[Points    2]]</f>
        <v>0</v>
      </c>
      <c r="AG136" s="113">
        <f>Tableau46[[#This Row],[Points    3]]</f>
        <v>0</v>
      </c>
      <c r="AH136" s="114">
        <f>Tableau46[[#This Row],[Points4]]</f>
        <v>0</v>
      </c>
    </row>
    <row r="137" spans="1:34">
      <c r="A137" s="4">
        <v>135</v>
      </c>
      <c r="B137" s="14" t="str">
        <f>'Liste joueur'!B15</f>
        <v>BAZIN Yanis</v>
      </c>
      <c r="C137" s="32" t="str">
        <f>IFERROR(VLOOKUP(Tableau46[[#This Row],[Nom Prénom]],Tableau[[Nom Prénom]:[Age]],3,FALSE)," ")</f>
        <v>St Sylvain</v>
      </c>
      <c r="D137" s="32">
        <f>IFERROR(VLOOKUP(B137,Tableau[[Nom Prénom]:[Age]],4,FALSE)," ")</f>
        <v>47289352</v>
      </c>
      <c r="E137" s="109" t="str">
        <f>IFERROR(VLOOKUP(B137,Tableau[[Nom Prénom]:[Age]],2,FALSE)," ")</f>
        <v>G</v>
      </c>
      <c r="F137" s="32" t="str">
        <f>IFERROR(VLOOKUP(B137,Tableau[[Nom Prénom]:[Age]],5,FALSE)," ")</f>
        <v>U12</v>
      </c>
      <c r="G137" s="110" t="str">
        <f>IFERROR(VLOOKUP(Tableau46[[#This Row],[Nom Prénom]],#REF!,7,FALSE)," ")</f>
        <v xml:space="preserve"> </v>
      </c>
      <c r="H137" s="110" t="str">
        <f>IFERROR(VLOOKUP(B137,#REF!,3,FALSE)," ")</f>
        <v xml:space="preserve"> </v>
      </c>
      <c r="I137" s="111">
        <f>IFERROR(VLOOKUP(Tableau46[[#This Row],[Nom Prénom]],#REF!,6,FALSE),0)</f>
        <v>0</v>
      </c>
      <c r="J137" s="112" t="str">
        <f>IFERROR(VLOOKUP(B137,#REF!,7,FALSE)," ")</f>
        <v xml:space="preserve"> </v>
      </c>
      <c r="K137" s="112" t="str">
        <f>IFERROR(VLOOKUP(B137,#REF!,3,FALSE)," ")</f>
        <v xml:space="preserve"> </v>
      </c>
      <c r="L137" s="112">
        <f>IFERROR(VLOOKUP(B137,#REF!,6,FALSE),0)</f>
        <v>0</v>
      </c>
      <c r="M137" s="113" t="str">
        <f>IFERROR(VLOOKUP(B137,Tableau3[[#All],[Nom Prénom]:[Catégorie]],8,FALSE)," ")</f>
        <v xml:space="preserve"> </v>
      </c>
      <c r="N137" s="113" t="str">
        <f>IFERROR(VLOOKUP(B137,Tableau3[[#All],[Nom Prénom]:[Catégorie]],4,FALSE)," ")</f>
        <v xml:space="preserve"> </v>
      </c>
      <c r="O137" s="113">
        <f>IFERROR(VLOOKUP(B137,Tableau3[[#All],[Nom Prénom]:[Catégorie]],7,FALSE),0)</f>
        <v>0</v>
      </c>
      <c r="P137" s="114" t="str">
        <f>IFERROR(VLOOKUP(B137,#REF!,8,FALSE)," ")</f>
        <v xml:space="preserve"> </v>
      </c>
      <c r="Q137" s="114" t="str">
        <f>IFERROR(VLOOKUP(B137,#REF!,4,FALSE)," ")</f>
        <v xml:space="preserve"> </v>
      </c>
      <c r="R137" s="114">
        <f>IFERROR(VLOOKUP(B137,#REF!,7,FALSE),0)</f>
        <v>0</v>
      </c>
      <c r="S137" s="115">
        <f t="shared" si="17"/>
        <v>0</v>
      </c>
      <c r="T137" s="116">
        <f>RANK(S137,Tableau46[TOTAL])</f>
        <v>43</v>
      </c>
      <c r="U137" s="117" t="str">
        <f t="shared" si="23"/>
        <v xml:space="preserve"> </v>
      </c>
      <c r="V137" s="118">
        <f>IFERROR((RANK(IF(IF(F137="U10",1,0)=1,U137," "),Tableau46[U10],0)),0)</f>
        <v>0</v>
      </c>
      <c r="W137" s="119">
        <f t="shared" si="24"/>
        <v>0</v>
      </c>
      <c r="X137" s="120">
        <f>IFERROR((RANK(IF(IF(F137="U12",1,0)=1,W137," "),Tableau46[U12],0)),0)</f>
        <v>8</v>
      </c>
      <c r="Y137" s="119" t="str">
        <f t="shared" si="25"/>
        <v xml:space="preserve"> </v>
      </c>
      <c r="Z137" s="121">
        <f>IFERROR((RANK(IF(IF(F137="U14",1,0)=1,Y137," "),Tableau46[U14],0)),0)</f>
        <v>0</v>
      </c>
      <c r="AA137" s="119" t="str">
        <f t="shared" si="26"/>
        <v xml:space="preserve"> </v>
      </c>
      <c r="AB137" s="122">
        <f>IFERROR((RANK(IF(IF(F137="U16",1,0)=1,AA137," "),Tableau46[U16],0)),0)</f>
        <v>0</v>
      </c>
      <c r="AC137" s="119" t="str">
        <f t="shared" si="27"/>
        <v xml:space="preserve"> </v>
      </c>
      <c r="AD137" s="123">
        <f>IFERROR((RANK(IF(IF(F137="U18",1,0)=1,AC137," "),Tableau46[U18],0)),0)</f>
        <v>0</v>
      </c>
      <c r="AE137" s="111">
        <f>Tableau46[[#This Row],[Points   1]]</f>
        <v>0</v>
      </c>
      <c r="AF137" s="112">
        <f>Tableau46[[#This Row],[Points    2]]</f>
        <v>0</v>
      </c>
      <c r="AG137" s="113">
        <f>Tableau46[[#This Row],[Points    3]]</f>
        <v>0</v>
      </c>
      <c r="AH137" s="114">
        <f>Tableau46[[#This Row],[Points4]]</f>
        <v>0</v>
      </c>
    </row>
    <row r="138" spans="1:34">
      <c r="A138" s="4">
        <v>136</v>
      </c>
      <c r="B138" s="14" t="str">
        <f>'Liste joueur'!B36</f>
        <v>BUTRULLE Constance</v>
      </c>
      <c r="C138" s="32" t="str">
        <f>IFERROR(VLOOKUP(Tableau46[[#This Row],[Nom Prénom]],Tableau[[Nom Prénom]:[Age]],3,FALSE)," ")</f>
        <v>Anjou</v>
      </c>
      <c r="D138" s="32">
        <f>IFERROR(VLOOKUP(B138,Tableau[[Nom Prénom]:[Age]],4,FALSE)," ")</f>
        <v>41820368</v>
      </c>
      <c r="E138" s="109" t="str">
        <f>IFERROR(VLOOKUP(B138,Tableau[[Nom Prénom]:[Age]],2,FALSE)," ")</f>
        <v>F</v>
      </c>
      <c r="F138" s="32" t="str">
        <f>IFERROR(VLOOKUP(B138,Tableau[[Nom Prénom]:[Age]],5,FALSE)," ")</f>
        <v>U10</v>
      </c>
      <c r="G138" s="110" t="str">
        <f>IFERROR(VLOOKUP(Tableau46[[#This Row],[Nom Prénom]],#REF!,7,FALSE)," ")</f>
        <v xml:space="preserve"> </v>
      </c>
      <c r="H138" s="110" t="str">
        <f>IFERROR(VLOOKUP(B138,#REF!,3,FALSE)," ")</f>
        <v xml:space="preserve"> </v>
      </c>
      <c r="I138" s="111">
        <f>IFERROR(VLOOKUP(Tableau46[[#This Row],[Nom Prénom]],#REF!,6,FALSE),0)</f>
        <v>0</v>
      </c>
      <c r="J138" s="112" t="str">
        <f>IFERROR(VLOOKUP(B138,#REF!,7,FALSE)," ")</f>
        <v xml:space="preserve"> </v>
      </c>
      <c r="K138" s="112" t="str">
        <f>IFERROR(VLOOKUP(B138,#REF!,3,FALSE)," ")</f>
        <v xml:space="preserve"> </v>
      </c>
      <c r="L138" s="112">
        <f>IFERROR(VLOOKUP(B138,#REF!,6,FALSE),0)</f>
        <v>0</v>
      </c>
      <c r="M138" s="113">
        <f>IFERROR(VLOOKUP(B138,Tableau3[[#All],[Nom Prénom]:[Catégorie]],8,FALSE)," ")</f>
        <v>1</v>
      </c>
      <c r="N138" s="113" t="str">
        <f>IFERROR(VLOOKUP(B138,Tableau3[[#All],[Nom Prénom]:[Catégorie]],4,FALSE)," ")</f>
        <v>BLEU</v>
      </c>
      <c r="O138" s="113">
        <f>IFERROR(VLOOKUP(B138,Tableau3[[#All],[Nom Prénom]:[Catégorie]],7,FALSE),0)</f>
        <v>8</v>
      </c>
      <c r="P138" s="114" t="str">
        <f>IFERROR(VLOOKUP(B138,#REF!,8,FALSE)," ")</f>
        <v xml:space="preserve"> </v>
      </c>
      <c r="Q138" s="114" t="str">
        <f>IFERROR(VLOOKUP(B138,#REF!,4,FALSE)," ")</f>
        <v xml:space="preserve"> </v>
      </c>
      <c r="R138" s="114">
        <f>IFERROR(VLOOKUP(B138,#REF!,7,FALSE),0)</f>
        <v>0</v>
      </c>
      <c r="S138" s="115">
        <f t="shared" si="17"/>
        <v>8</v>
      </c>
      <c r="T138" s="116">
        <f>RANK(S138,Tableau46[TOTAL])</f>
        <v>27</v>
      </c>
      <c r="U138" s="117">
        <f t="shared" si="23"/>
        <v>8</v>
      </c>
      <c r="V138" s="118">
        <f>IFERROR((RANK(IF(IF(F138="U10",1,0)=1,U138," "),Tableau46[U10],0)),0)</f>
        <v>14</v>
      </c>
      <c r="W138" s="119" t="str">
        <f t="shared" si="24"/>
        <v xml:space="preserve"> </v>
      </c>
      <c r="X138" s="120">
        <f>IFERROR((RANK(IF(IF(F138="U12",1,0)=1,W138," "),Tableau46[U12],0)),0)</f>
        <v>0</v>
      </c>
      <c r="Y138" s="119" t="str">
        <f t="shared" si="25"/>
        <v xml:space="preserve"> </v>
      </c>
      <c r="Z138" s="121">
        <f>IFERROR((RANK(IF(IF(F138="U14",1,0)=1,Y138," "),Tableau46[U14],0)),0)</f>
        <v>0</v>
      </c>
      <c r="AA138" s="119" t="str">
        <f t="shared" si="26"/>
        <v xml:space="preserve"> </v>
      </c>
      <c r="AB138" s="122">
        <f>IFERROR((RANK(IF(IF(F138="U16",1,0)=1,AA138," "),Tableau46[U16],0)),0)</f>
        <v>0</v>
      </c>
      <c r="AC138" s="119" t="str">
        <f t="shared" si="27"/>
        <v xml:space="preserve"> </v>
      </c>
      <c r="AD138" s="123">
        <f>IFERROR((RANK(IF(IF(F138="U18",1,0)=1,AC138," "),Tableau46[U18],0)),0)</f>
        <v>0</v>
      </c>
      <c r="AE138" s="111">
        <f>Tableau46[[#This Row],[Points   1]]</f>
        <v>0</v>
      </c>
      <c r="AF138" s="112">
        <f>Tableau46[[#This Row],[Points    2]]</f>
        <v>0</v>
      </c>
      <c r="AG138" s="113">
        <f>Tableau46[[#This Row],[Points    3]]</f>
        <v>8</v>
      </c>
      <c r="AH138" s="114">
        <f>Tableau46[[#This Row],[Points4]]</f>
        <v>0</v>
      </c>
    </row>
    <row r="139" spans="1:34">
      <c r="A139" s="4">
        <v>137</v>
      </c>
      <c r="B139" s="14" t="str">
        <f>'Liste joueur'!B99</f>
        <v>GOHIER Adrien</v>
      </c>
      <c r="C139" s="32" t="str">
        <f>IFERROR(VLOOKUP(Tableau46[[#This Row],[Nom Prénom]],Tableau[[Nom Prénom]:[Age]],3,FALSE)," ")</f>
        <v>St Sylvain</v>
      </c>
      <c r="D139" s="32">
        <f>IFERROR(VLOOKUP(B139,Tableau[[Nom Prénom]:[Age]],4,FALSE)," ")</f>
        <v>41286320</v>
      </c>
      <c r="E139" s="109" t="str">
        <f>IFERROR(VLOOKUP(B139,Tableau[[Nom Prénom]:[Age]],2,FALSE)," ")</f>
        <v>G</v>
      </c>
      <c r="F139" s="32" t="str">
        <f>IFERROR(VLOOKUP(B139,Tableau[[Nom Prénom]:[Age]],5,FALSE)," ")</f>
        <v>U12</v>
      </c>
      <c r="G139" s="110" t="str">
        <f>IFERROR(VLOOKUP(Tableau46[[#This Row],[Nom Prénom]],#REF!,7,FALSE)," ")</f>
        <v xml:space="preserve"> </v>
      </c>
      <c r="H139" s="110" t="str">
        <f>IFERROR(VLOOKUP(B139,#REF!,3,FALSE)," ")</f>
        <v xml:space="preserve"> </v>
      </c>
      <c r="I139" s="111">
        <f>IFERROR(VLOOKUP(Tableau46[[#This Row],[Nom Prénom]],#REF!,6,FALSE),0)</f>
        <v>0</v>
      </c>
      <c r="J139" s="112" t="str">
        <f>IFERROR(VLOOKUP(B139,#REF!,7,FALSE)," ")</f>
        <v xml:space="preserve"> </v>
      </c>
      <c r="K139" s="112" t="str">
        <f>IFERROR(VLOOKUP(B139,#REF!,3,FALSE)," ")</f>
        <v xml:space="preserve"> </v>
      </c>
      <c r="L139" s="112">
        <f>IFERROR(VLOOKUP(B139,#REF!,6,FALSE),0)</f>
        <v>0</v>
      </c>
      <c r="M139" s="113" t="str">
        <f>IFERROR(VLOOKUP(B139,Tableau3[[#All],[Nom Prénom]:[Catégorie]],8,FALSE)," ")</f>
        <v xml:space="preserve"> </v>
      </c>
      <c r="N139" s="113" t="str">
        <f>IFERROR(VLOOKUP(B139,Tableau3[[#All],[Nom Prénom]:[Catégorie]],4,FALSE)," ")</f>
        <v xml:space="preserve"> </v>
      </c>
      <c r="O139" s="113">
        <f>IFERROR(VLOOKUP(B139,Tableau3[[#All],[Nom Prénom]:[Catégorie]],7,FALSE),0)</f>
        <v>0</v>
      </c>
      <c r="P139" s="114" t="str">
        <f>IFERROR(VLOOKUP(B139,#REF!,8,FALSE)," ")</f>
        <v xml:space="preserve"> </v>
      </c>
      <c r="Q139" s="114" t="str">
        <f>IFERROR(VLOOKUP(B139,#REF!,4,FALSE)," ")</f>
        <v xml:space="preserve"> </v>
      </c>
      <c r="R139" s="114">
        <f>IFERROR(VLOOKUP(B139,#REF!,7,FALSE),0)</f>
        <v>0</v>
      </c>
      <c r="S139" s="115">
        <f t="shared" si="17"/>
        <v>0</v>
      </c>
      <c r="T139" s="116">
        <f>RANK(S139,Tableau46[TOTAL])</f>
        <v>43</v>
      </c>
      <c r="U139" s="117" t="str">
        <f t="shared" si="23"/>
        <v xml:space="preserve"> </v>
      </c>
      <c r="V139" s="118">
        <f>IFERROR((RANK(IF(IF(F139="U10",1,0)=1,U139," "),Tableau46[U10],0)),0)</f>
        <v>0</v>
      </c>
      <c r="W139" s="119">
        <f t="shared" si="24"/>
        <v>0</v>
      </c>
      <c r="X139" s="120">
        <f>IFERROR((RANK(IF(IF(F139="U12",1,0)=1,W139," "),Tableau46[U12],0)),0)</f>
        <v>8</v>
      </c>
      <c r="Y139" s="119" t="str">
        <f t="shared" si="25"/>
        <v xml:space="preserve"> </v>
      </c>
      <c r="Z139" s="121">
        <f>IFERROR((RANK(IF(IF(F139="U14",1,0)=1,Y139," "),Tableau46[U14],0)),0)</f>
        <v>0</v>
      </c>
      <c r="AA139" s="119" t="str">
        <f t="shared" si="26"/>
        <v xml:space="preserve"> </v>
      </c>
      <c r="AB139" s="122">
        <f>IFERROR((RANK(IF(IF(F139="U16",1,0)=1,AA139," "),Tableau46[U16],0)),0)</f>
        <v>0</v>
      </c>
      <c r="AC139" s="119" t="str">
        <f t="shared" si="27"/>
        <v xml:space="preserve"> </v>
      </c>
      <c r="AD139" s="123">
        <f>IFERROR((RANK(IF(IF(F139="U18",1,0)=1,AC139," "),Tableau46[U18],0)),0)</f>
        <v>0</v>
      </c>
      <c r="AE139" s="111">
        <f>Tableau46[[#This Row],[Points   1]]</f>
        <v>0</v>
      </c>
      <c r="AF139" s="112">
        <f>Tableau46[[#This Row],[Points    2]]</f>
        <v>0</v>
      </c>
      <c r="AG139" s="113">
        <f>Tableau46[[#This Row],[Points    3]]</f>
        <v>0</v>
      </c>
      <c r="AH139" s="114">
        <f>Tableau46[[#This Row],[Points4]]</f>
        <v>0</v>
      </c>
    </row>
    <row r="140" spans="1:34">
      <c r="A140" s="4">
        <v>138</v>
      </c>
      <c r="B140" s="14" t="str">
        <f>'Liste joueur'!B88</f>
        <v>FOURNIER CORNET Léandre</v>
      </c>
      <c r="C140" s="32" t="str">
        <f>IFERROR(VLOOKUP(Tableau46[[#This Row],[Nom Prénom]],Tableau[[Nom Prénom]:[Age]],3,FALSE)," ")</f>
        <v>Baugé</v>
      </c>
      <c r="D140" s="32">
        <f>IFERROR(VLOOKUP(B140,Tableau[[Nom Prénom]:[Age]],4,FALSE)," ")</f>
        <v>3260288</v>
      </c>
      <c r="E140" s="109" t="str">
        <f>IFERROR(VLOOKUP(B140,Tableau[[Nom Prénom]:[Age]],2,FALSE)," ")</f>
        <v>G</v>
      </c>
      <c r="F140" s="32" t="str">
        <f>IFERROR(VLOOKUP(B140,Tableau[[Nom Prénom]:[Age]],5,FALSE)," ")</f>
        <v>U12</v>
      </c>
      <c r="G140" s="110" t="str">
        <f>IFERROR(VLOOKUP(Tableau46[[#This Row],[Nom Prénom]],#REF!,7,FALSE)," ")</f>
        <v xml:space="preserve"> </v>
      </c>
      <c r="H140" s="110" t="str">
        <f>IFERROR(VLOOKUP(B140,#REF!,3,FALSE)," ")</f>
        <v xml:space="preserve"> </v>
      </c>
      <c r="I140" s="111">
        <f>IFERROR(VLOOKUP(Tableau46[[#This Row],[Nom Prénom]],#REF!,6,FALSE),0)</f>
        <v>0</v>
      </c>
      <c r="J140" s="112" t="str">
        <f>IFERROR(VLOOKUP(B140,#REF!,7,FALSE)," ")</f>
        <v xml:space="preserve"> </v>
      </c>
      <c r="K140" s="112" t="str">
        <f>IFERROR(VLOOKUP(B140,#REF!,3,FALSE)," ")</f>
        <v xml:space="preserve"> </v>
      </c>
      <c r="L140" s="112">
        <f>IFERROR(VLOOKUP(B140,#REF!,6,FALSE),0)</f>
        <v>0</v>
      </c>
      <c r="M140" s="113">
        <f>IFERROR(VLOOKUP(B140,Tableau3[[#All],[Nom Prénom]:[Catégorie]],8,FALSE)," ")</f>
        <v>0</v>
      </c>
      <c r="N140" s="113" t="str">
        <f>IFERROR(VLOOKUP(B140,Tableau3[[#All],[Nom Prénom]:[Catégorie]],4,FALSE)," ")</f>
        <v>BLANC</v>
      </c>
      <c r="O140" s="113">
        <f>IFERROR(VLOOKUP(B140,Tableau3[[#All],[Nom Prénom]:[Catégorie]],7,FALSE),0)</f>
        <v>9</v>
      </c>
      <c r="P140" s="114" t="str">
        <f>IFERROR(VLOOKUP(B140,#REF!,8,FALSE)," ")</f>
        <v xml:space="preserve"> </v>
      </c>
      <c r="Q140" s="114" t="str">
        <f>IFERROR(VLOOKUP(B140,#REF!,4,FALSE)," ")</f>
        <v xml:space="preserve"> </v>
      </c>
      <c r="R140" s="114">
        <f>IFERROR(VLOOKUP(B140,#REF!,7,FALSE),0)</f>
        <v>0</v>
      </c>
      <c r="S140" s="115">
        <f t="shared" si="17"/>
        <v>9</v>
      </c>
      <c r="T140" s="116">
        <f>RANK(S140,Tableau46[TOTAL])</f>
        <v>26</v>
      </c>
      <c r="U140" s="117" t="str">
        <f t="shared" si="23"/>
        <v xml:space="preserve"> </v>
      </c>
      <c r="V140" s="118">
        <f>IFERROR((RANK(IF(IF(F140="U10",1,0)=1,U140," "),Tableau46[U10],0)),0)</f>
        <v>0</v>
      </c>
      <c r="W140" s="119">
        <f t="shared" si="24"/>
        <v>9</v>
      </c>
      <c r="X140" s="120">
        <f>IFERROR((RANK(IF(IF(F140="U12",1,0)=1,W140," "),Tableau46[U12],0)),0)</f>
        <v>3</v>
      </c>
      <c r="Y140" s="119" t="str">
        <f t="shared" si="25"/>
        <v xml:space="preserve"> </v>
      </c>
      <c r="Z140" s="121">
        <f>IFERROR((RANK(IF(IF(F140="U14",1,0)=1,Y140," "),Tableau46[U14],0)),0)</f>
        <v>0</v>
      </c>
      <c r="AA140" s="119" t="str">
        <f t="shared" si="26"/>
        <v xml:space="preserve"> </v>
      </c>
      <c r="AB140" s="122">
        <f>IFERROR((RANK(IF(IF(F140="U16",1,0)=1,AA140," "),Tableau46[U16],0)),0)</f>
        <v>0</v>
      </c>
      <c r="AC140" s="119" t="str">
        <f t="shared" si="27"/>
        <v xml:space="preserve"> </v>
      </c>
      <c r="AD140" s="123">
        <f>IFERROR((RANK(IF(IF(F140="U18",1,0)=1,AC140," "),Tableau46[U18],0)),0)</f>
        <v>0</v>
      </c>
      <c r="AE140" s="111">
        <f>Tableau46[[#This Row],[Points   1]]</f>
        <v>0</v>
      </c>
      <c r="AF140" s="112">
        <f>Tableau46[[#This Row],[Points    2]]</f>
        <v>0</v>
      </c>
      <c r="AG140" s="113">
        <f>Tableau46[[#This Row],[Points    3]]</f>
        <v>9</v>
      </c>
      <c r="AH140" s="114">
        <f>Tableau46[[#This Row],[Points4]]</f>
        <v>0</v>
      </c>
    </row>
    <row r="141" spans="1:34">
      <c r="A141" s="4">
        <v>139</v>
      </c>
      <c r="B141" s="14" t="str">
        <f>'Liste joueur'!B113</f>
        <v>HAMHAM CHEVET Nahil</v>
      </c>
      <c r="C141" s="32" t="str">
        <f>IFERROR(VLOOKUP(Tableau46[[#This Row],[Nom Prénom]],Tableau[[Nom Prénom]:[Age]],3,FALSE)," ")</f>
        <v>St Sylvain</v>
      </c>
      <c r="D141" s="32">
        <f>IFERROR(VLOOKUP(B141,Tableau[[Nom Prénom]:[Age]],4,FALSE)," ")</f>
        <v>538866372</v>
      </c>
      <c r="E141" s="109" t="str">
        <f>IFERROR(VLOOKUP(B141,Tableau[[Nom Prénom]:[Age]],2,FALSE)," ")</f>
        <v>G</v>
      </c>
      <c r="F141" s="32" t="str">
        <f>IFERROR(VLOOKUP(B141,Tableau[[Nom Prénom]:[Age]],5,FALSE)," ")</f>
        <v>U12</v>
      </c>
      <c r="G141" s="110" t="str">
        <f>IFERROR(VLOOKUP(Tableau46[[#This Row],[Nom Prénom]],#REF!,7,FALSE)," ")</f>
        <v xml:space="preserve"> </v>
      </c>
      <c r="H141" s="110" t="str">
        <f>IFERROR(VLOOKUP(B141,#REF!,3,FALSE)," ")</f>
        <v xml:space="preserve"> </v>
      </c>
      <c r="I141" s="111">
        <f>IFERROR(VLOOKUP(Tableau46[[#This Row],[Nom Prénom]],#REF!,6,FALSE),0)</f>
        <v>0</v>
      </c>
      <c r="J141" s="112" t="str">
        <f>IFERROR(VLOOKUP(B141,#REF!,7,FALSE)," ")</f>
        <v xml:space="preserve"> </v>
      </c>
      <c r="K141" s="112" t="str">
        <f>IFERROR(VLOOKUP(B141,#REF!,3,FALSE)," ")</f>
        <v xml:space="preserve"> </v>
      </c>
      <c r="L141" s="112">
        <f>IFERROR(VLOOKUP(B141,#REF!,6,FALSE),0)</f>
        <v>0</v>
      </c>
      <c r="M141" s="113" t="str">
        <f>IFERROR(VLOOKUP(B141,Tableau3[[#All],[Nom Prénom]:[Catégorie]],8,FALSE)," ")</f>
        <v xml:space="preserve"> </v>
      </c>
      <c r="N141" s="113" t="str">
        <f>IFERROR(VLOOKUP(B141,Tableau3[[#All],[Nom Prénom]:[Catégorie]],4,FALSE)," ")</f>
        <v xml:space="preserve"> </v>
      </c>
      <c r="O141" s="113">
        <f>IFERROR(VLOOKUP(B141,Tableau3[[#All],[Nom Prénom]:[Catégorie]],7,FALSE),0)</f>
        <v>0</v>
      </c>
      <c r="P141" s="114" t="str">
        <f>IFERROR(VLOOKUP(B141,#REF!,8,FALSE)," ")</f>
        <v xml:space="preserve"> </v>
      </c>
      <c r="Q141" s="114" t="str">
        <f>IFERROR(VLOOKUP(B141,#REF!,4,FALSE)," ")</f>
        <v xml:space="preserve"> </v>
      </c>
      <c r="R141" s="114">
        <f>IFERROR(VLOOKUP(B141,#REF!,7,FALSE),0)</f>
        <v>0</v>
      </c>
      <c r="S141" s="115">
        <f t="shared" si="17"/>
        <v>0</v>
      </c>
      <c r="T141" s="116">
        <f>RANK(S141,Tableau46[TOTAL])</f>
        <v>43</v>
      </c>
      <c r="U141" s="117" t="str">
        <f t="shared" si="23"/>
        <v xml:space="preserve"> </v>
      </c>
      <c r="V141" s="118">
        <f>IFERROR((RANK(IF(IF(F141="U10",1,0)=1,U141," "),Tableau46[U10],0)),0)</f>
        <v>0</v>
      </c>
      <c r="W141" s="119">
        <f t="shared" si="24"/>
        <v>0</v>
      </c>
      <c r="X141" s="120">
        <f>IFERROR((RANK(IF(IF(F141="U12",1,0)=1,W141," "),Tableau46[U12],0)),0)</f>
        <v>8</v>
      </c>
      <c r="Y141" s="119" t="str">
        <f t="shared" si="25"/>
        <v xml:space="preserve"> </v>
      </c>
      <c r="Z141" s="121">
        <f>IFERROR((RANK(IF(IF(F141="U14",1,0)=1,Y141," "),Tableau46[U14],0)),0)</f>
        <v>0</v>
      </c>
      <c r="AA141" s="119" t="str">
        <f t="shared" si="26"/>
        <v xml:space="preserve"> </v>
      </c>
      <c r="AB141" s="122">
        <f>IFERROR((RANK(IF(IF(F141="U16",1,0)=1,AA141," "),Tableau46[U16],0)),0)</f>
        <v>0</v>
      </c>
      <c r="AC141" s="119" t="str">
        <f t="shared" si="27"/>
        <v xml:space="preserve"> </v>
      </c>
      <c r="AD141" s="123">
        <f>IFERROR((RANK(IF(IF(F141="U18",1,0)=1,AC141," "),Tableau46[U18],0)),0)</f>
        <v>0</v>
      </c>
      <c r="AE141" s="111">
        <f>Tableau46[[#This Row],[Points   1]]</f>
        <v>0</v>
      </c>
      <c r="AF141" s="112">
        <f>Tableau46[[#This Row],[Points    2]]</f>
        <v>0</v>
      </c>
      <c r="AG141" s="113">
        <f>Tableau46[[#This Row],[Points    3]]</f>
        <v>0</v>
      </c>
      <c r="AH141" s="114">
        <f>Tableau46[[#This Row],[Points4]]</f>
        <v>0</v>
      </c>
    </row>
    <row r="142" spans="1:34">
      <c r="A142" s="4">
        <v>140</v>
      </c>
      <c r="B142" s="14" t="str">
        <f>'Liste joueur'!B31</f>
        <v>BRETON Tanguy</v>
      </c>
      <c r="C142" s="32" t="str">
        <f>IFERROR(VLOOKUP(Tableau46[[#This Row],[Nom Prénom]],Tableau[[Nom Prénom]:[Age]],3,FALSE)," ")</f>
        <v>Cholet</v>
      </c>
      <c r="D142" s="32">
        <f>IFERROR(VLOOKUP(B142,Tableau[[Nom Prénom]:[Age]],4,FALSE)," ")</f>
        <v>542924372</v>
      </c>
      <c r="E142" s="109" t="str">
        <f>IFERROR(VLOOKUP(B142,Tableau[[Nom Prénom]:[Age]],2,FALSE)," ")</f>
        <v>G</v>
      </c>
      <c r="F142" s="32">
        <f>IFERROR(VLOOKUP(B142,Tableau[[Nom Prénom]:[Age]],5,FALSE)," ")</f>
        <v>0</v>
      </c>
      <c r="G142" s="110" t="str">
        <f>IFERROR(VLOOKUP(Tableau46[[#This Row],[Nom Prénom]],#REF!,7,FALSE)," ")</f>
        <v xml:space="preserve"> </v>
      </c>
      <c r="H142" s="110" t="str">
        <f>IFERROR(VLOOKUP(B142,#REF!,3,FALSE)," ")</f>
        <v xml:space="preserve"> </v>
      </c>
      <c r="I142" s="111">
        <f>IFERROR(VLOOKUP(Tableau46[[#This Row],[Nom Prénom]],#REF!,6,FALSE),0)</f>
        <v>0</v>
      </c>
      <c r="J142" s="112" t="str">
        <f>IFERROR(VLOOKUP(B142,#REF!,7,FALSE)," ")</f>
        <v xml:space="preserve"> </v>
      </c>
      <c r="K142" s="112" t="str">
        <f>IFERROR(VLOOKUP(B142,#REF!,3,FALSE)," ")</f>
        <v xml:space="preserve"> </v>
      </c>
      <c r="L142" s="112">
        <f>IFERROR(VLOOKUP(B142,#REF!,6,FALSE),0)</f>
        <v>0</v>
      </c>
      <c r="M142" s="113">
        <f>IFERROR(VLOOKUP(B142,Tableau3[[#All],[Nom Prénom]:[Catégorie]],8,FALSE)," ")</f>
        <v>0</v>
      </c>
      <c r="N142" s="113" t="str">
        <f>IFERROR(VLOOKUP(B142,Tableau3[[#All],[Nom Prénom]:[Catégorie]],4,FALSE)," ")</f>
        <v>JAUNE</v>
      </c>
      <c r="O142" s="113">
        <f>IFERROR(VLOOKUP(B142,Tableau3[[#All],[Nom Prénom]:[Catégorie]],7,FALSE),0)</f>
        <v>1</v>
      </c>
      <c r="P142" s="114" t="str">
        <f>IFERROR(VLOOKUP(B142,#REF!,8,FALSE)," ")</f>
        <v xml:space="preserve"> </v>
      </c>
      <c r="Q142" s="114" t="str">
        <f>IFERROR(VLOOKUP(B142,#REF!,4,FALSE)," ")</f>
        <v xml:space="preserve"> </v>
      </c>
      <c r="R142" s="114">
        <f>IFERROR(VLOOKUP(B142,#REF!,7,FALSE),0)</f>
        <v>0</v>
      </c>
      <c r="S142" s="115">
        <f t="shared" si="17"/>
        <v>1</v>
      </c>
      <c r="T142" s="116">
        <f>RANK(S142,Tableau46[TOTAL])</f>
        <v>41</v>
      </c>
      <c r="U142" s="117" t="str">
        <f t="shared" si="23"/>
        <v xml:space="preserve"> </v>
      </c>
      <c r="V142" s="118">
        <f>IFERROR((RANK(IF(IF(F142="U10",1,0)=1,U142," "),Tableau46[U10],0)),0)</f>
        <v>0</v>
      </c>
      <c r="W142" s="119" t="str">
        <f t="shared" si="24"/>
        <v xml:space="preserve"> </v>
      </c>
      <c r="X142" s="120">
        <f>IFERROR((RANK(IF(IF(F142="U12",1,0)=1,W142," "),Tableau46[U12],0)),0)</f>
        <v>0</v>
      </c>
      <c r="Y142" s="119" t="str">
        <f t="shared" si="25"/>
        <v xml:space="preserve"> </v>
      </c>
      <c r="Z142" s="121">
        <f>IFERROR((RANK(IF(IF(F142="U14",1,0)=1,Y142," "),Tableau46[U14],0)),0)</f>
        <v>0</v>
      </c>
      <c r="AA142" s="119" t="str">
        <f t="shared" si="26"/>
        <v xml:space="preserve"> </v>
      </c>
      <c r="AB142" s="122">
        <f>IFERROR((RANK(IF(IF(F142="U16",1,0)=1,AA142," "),Tableau46[U16],0)),0)</f>
        <v>0</v>
      </c>
      <c r="AC142" s="119" t="str">
        <f t="shared" si="27"/>
        <v xml:space="preserve"> </v>
      </c>
      <c r="AD142" s="123">
        <f>IFERROR((RANK(IF(IF(F142="U18",1,0)=1,AC142," "),Tableau46[U18],0)),0)</f>
        <v>0</v>
      </c>
      <c r="AE142" s="111">
        <f>Tableau46[[#This Row],[Points   1]]</f>
        <v>0</v>
      </c>
      <c r="AF142" s="112">
        <f>Tableau46[[#This Row],[Points    2]]</f>
        <v>0</v>
      </c>
      <c r="AG142" s="113">
        <f>Tableau46[[#This Row],[Points    3]]</f>
        <v>1</v>
      </c>
      <c r="AH142" s="114">
        <f>Tableau46[[#This Row],[Points4]]</f>
        <v>0</v>
      </c>
    </row>
    <row r="143" spans="1:34">
      <c r="A143" s="4">
        <v>141</v>
      </c>
      <c r="B143" s="14" t="str">
        <f>'Liste joueur'!B51</f>
        <v>COURAUD Maëlan</v>
      </c>
      <c r="C143" s="32" t="str">
        <f>IFERROR(VLOOKUP(Tableau46[[#This Row],[Nom Prénom]],Tableau[[Nom Prénom]:[Age]],3,FALSE)," ")</f>
        <v>Angers</v>
      </c>
      <c r="D143" s="32">
        <f>IFERROR(VLOOKUP(B143,Tableau[[Nom Prénom]:[Age]],4,FALSE)," ")</f>
        <v>530577341</v>
      </c>
      <c r="E143" s="109" t="str">
        <f>IFERROR(VLOOKUP(B143,Tableau[[Nom Prénom]:[Age]],2,FALSE)," ")</f>
        <v>G</v>
      </c>
      <c r="F143" s="32" t="str">
        <f>IFERROR(VLOOKUP(B143,Tableau[[Nom Prénom]:[Age]],5,FALSE)," ")</f>
        <v>U14</v>
      </c>
      <c r="G143" s="110" t="str">
        <f>IFERROR(VLOOKUP(Tableau46[[#This Row],[Nom Prénom]],#REF!,7,FALSE)," ")</f>
        <v xml:space="preserve"> </v>
      </c>
      <c r="H143" s="110" t="str">
        <f>IFERROR(VLOOKUP(B143,#REF!,3,FALSE)," ")</f>
        <v xml:space="preserve"> </v>
      </c>
      <c r="I143" s="111">
        <f>IFERROR(VLOOKUP(Tableau46[[#This Row],[Nom Prénom]],#REF!,6,FALSE),0)</f>
        <v>0</v>
      </c>
      <c r="J143" s="112" t="str">
        <f>IFERROR(VLOOKUP(B143,#REF!,7,FALSE)," ")</f>
        <v xml:space="preserve"> </v>
      </c>
      <c r="K143" s="112" t="str">
        <f>IFERROR(VLOOKUP(B143,#REF!,3,FALSE)," ")</f>
        <v xml:space="preserve"> </v>
      </c>
      <c r="L143" s="112">
        <f>IFERROR(VLOOKUP(B143,#REF!,6,FALSE),0)</f>
        <v>0</v>
      </c>
      <c r="M143" s="113" t="str">
        <f>IFERROR(VLOOKUP(B143,Tableau3[[#All],[Nom Prénom]:[Catégorie]],8,FALSE)," ")</f>
        <v xml:space="preserve"> </v>
      </c>
      <c r="N143" s="113" t="str">
        <f>IFERROR(VLOOKUP(B143,Tableau3[[#All],[Nom Prénom]:[Catégorie]],4,FALSE)," ")</f>
        <v xml:space="preserve"> </v>
      </c>
      <c r="O143" s="113">
        <f>IFERROR(VLOOKUP(B143,Tableau3[[#All],[Nom Prénom]:[Catégorie]],7,FALSE),0)</f>
        <v>0</v>
      </c>
      <c r="P143" s="114" t="str">
        <f>IFERROR(VLOOKUP(B143,#REF!,8,FALSE)," ")</f>
        <v xml:space="preserve"> </v>
      </c>
      <c r="Q143" s="114" t="str">
        <f>IFERROR(VLOOKUP(B143,#REF!,4,FALSE)," ")</f>
        <v xml:space="preserve"> </v>
      </c>
      <c r="R143" s="114">
        <f>IFERROR(VLOOKUP(B143,#REF!,7,FALSE),0)</f>
        <v>0</v>
      </c>
      <c r="S143" s="115">
        <f t="shared" si="17"/>
        <v>0</v>
      </c>
      <c r="T143" s="116">
        <f>RANK(S143,Tableau46[TOTAL])</f>
        <v>43</v>
      </c>
      <c r="U143" s="117" t="str">
        <f t="shared" si="23"/>
        <v xml:space="preserve"> </v>
      </c>
      <c r="V143" s="118">
        <f>IFERROR((RANK(IF(IF(F143="U10",1,0)=1,U143," "),Tableau46[U10],0)),0)</f>
        <v>0</v>
      </c>
      <c r="W143" s="119" t="str">
        <f t="shared" si="24"/>
        <v xml:space="preserve"> </v>
      </c>
      <c r="X143" s="120">
        <f>IFERROR((RANK(IF(IF(F143="U12",1,0)=1,W143," "),Tableau46[U12],0)),0)</f>
        <v>0</v>
      </c>
      <c r="Y143" s="119">
        <f t="shared" si="25"/>
        <v>0</v>
      </c>
      <c r="Z143" s="121">
        <f>IFERROR((RANK(IF(IF(F143="U14",1,0)=1,Y143," "),Tableau46[U14],0)),0)</f>
        <v>13</v>
      </c>
      <c r="AA143" s="119" t="str">
        <f t="shared" si="26"/>
        <v xml:space="preserve"> </v>
      </c>
      <c r="AB143" s="122">
        <f>IFERROR((RANK(IF(IF(F143="U16",1,0)=1,AA143," "),Tableau46[U16],0)),0)</f>
        <v>0</v>
      </c>
      <c r="AC143" s="119" t="str">
        <f t="shared" si="27"/>
        <v xml:space="preserve"> </v>
      </c>
      <c r="AD143" s="123">
        <f>IFERROR((RANK(IF(IF(F143="U18",1,0)=1,AC143," "),Tableau46[U18],0)),0)</f>
        <v>0</v>
      </c>
      <c r="AE143" s="111">
        <f>Tableau46[[#This Row],[Points   1]]</f>
        <v>0</v>
      </c>
      <c r="AF143" s="112">
        <f>Tableau46[[#This Row],[Points    2]]</f>
        <v>0</v>
      </c>
      <c r="AG143" s="113">
        <f>Tableau46[[#This Row],[Points    3]]</f>
        <v>0</v>
      </c>
      <c r="AH143" s="114">
        <f>Tableau46[[#This Row],[Points4]]</f>
        <v>0</v>
      </c>
    </row>
    <row r="144" spans="1:34">
      <c r="A144" s="4">
        <v>142</v>
      </c>
      <c r="B144" s="14" t="str">
        <f>'Liste joueur'!B16</f>
        <v>BERNIER Alice</v>
      </c>
      <c r="C144" s="32" t="str">
        <f>IFERROR(VLOOKUP(Tableau46[[#This Row],[Nom Prénom]],Tableau[[Nom Prénom]:[Age]],3,FALSE)," ")</f>
        <v>St Sylvain</v>
      </c>
      <c r="D144" s="32">
        <f>IFERROR(VLOOKUP(B144,Tableau[[Nom Prénom]:[Age]],4,FALSE)," ")</f>
        <v>47599347</v>
      </c>
      <c r="E144" s="109" t="str">
        <f>IFERROR(VLOOKUP(B144,Tableau[[Nom Prénom]:[Age]],2,FALSE)," ")</f>
        <v>F</v>
      </c>
      <c r="F144" s="32" t="str">
        <f>IFERROR(VLOOKUP(B144,Tableau[[Nom Prénom]:[Age]],5,FALSE)," ")</f>
        <v>U10</v>
      </c>
      <c r="G144" s="110" t="str">
        <f>IFERROR(VLOOKUP(Tableau46[[#This Row],[Nom Prénom]],#REF!,7,FALSE)," ")</f>
        <v xml:space="preserve"> </v>
      </c>
      <c r="H144" s="110" t="str">
        <f>IFERROR(VLOOKUP(B144,#REF!,3,FALSE)," ")</f>
        <v xml:space="preserve"> </v>
      </c>
      <c r="I144" s="111">
        <f>IFERROR(VLOOKUP(Tableau46[[#This Row],[Nom Prénom]],#REF!,6,FALSE),0)</f>
        <v>0</v>
      </c>
      <c r="J144" s="112" t="str">
        <f>IFERROR(VLOOKUP(B144,#REF!,7,FALSE)," ")</f>
        <v xml:space="preserve"> </v>
      </c>
      <c r="K144" s="112" t="str">
        <f>IFERROR(VLOOKUP(B144,#REF!,3,FALSE)," ")</f>
        <v xml:space="preserve"> </v>
      </c>
      <c r="L144" s="112">
        <f>IFERROR(VLOOKUP(B144,#REF!,6,FALSE),0)</f>
        <v>0</v>
      </c>
      <c r="M144" s="113" t="str">
        <f>IFERROR(VLOOKUP(B144,Tableau3[[#All],[Nom Prénom]:[Catégorie]],8,FALSE)," ")</f>
        <v xml:space="preserve"> </v>
      </c>
      <c r="N144" s="113" t="str">
        <f>IFERROR(VLOOKUP(B144,Tableau3[[#All],[Nom Prénom]:[Catégorie]],4,FALSE)," ")</f>
        <v xml:space="preserve"> </v>
      </c>
      <c r="O144" s="113">
        <f>IFERROR(VLOOKUP(B144,Tableau3[[#All],[Nom Prénom]:[Catégorie]],7,FALSE),0)</f>
        <v>0</v>
      </c>
      <c r="P144" s="114" t="str">
        <f>IFERROR(VLOOKUP(B144,#REF!,8,FALSE)," ")</f>
        <v xml:space="preserve"> </v>
      </c>
      <c r="Q144" s="114" t="str">
        <f>IFERROR(VLOOKUP(B144,#REF!,4,FALSE)," ")</f>
        <v xml:space="preserve"> </v>
      </c>
      <c r="R144" s="114">
        <f>IFERROR(VLOOKUP(B144,#REF!,7,FALSE),0)</f>
        <v>0</v>
      </c>
      <c r="S144" s="115">
        <f t="shared" si="17"/>
        <v>0</v>
      </c>
      <c r="T144" s="116">
        <f>RANK(S144,Tableau46[TOTAL])</f>
        <v>43</v>
      </c>
      <c r="U144" s="117">
        <f t="shared" si="23"/>
        <v>0</v>
      </c>
      <c r="V144" s="118">
        <f>IFERROR((RANK(IF(IF(F144="U10",1,0)=1,U144," "),Tableau46[U10],0)),0)</f>
        <v>20</v>
      </c>
      <c r="W144" s="119" t="str">
        <f t="shared" si="24"/>
        <v xml:space="preserve"> </v>
      </c>
      <c r="X144" s="120">
        <f>IFERROR((RANK(IF(IF(F144="U12",1,0)=1,W144," "),Tableau46[U12],0)),0)</f>
        <v>0</v>
      </c>
      <c r="Y144" s="119" t="str">
        <f t="shared" si="25"/>
        <v xml:space="preserve"> </v>
      </c>
      <c r="Z144" s="121">
        <f>IFERROR((RANK(IF(IF(F144="U14",1,0)=1,Y144," "),Tableau46[U14],0)),0)</f>
        <v>0</v>
      </c>
      <c r="AA144" s="119" t="str">
        <f t="shared" si="26"/>
        <v xml:space="preserve"> </v>
      </c>
      <c r="AB144" s="122">
        <f>IFERROR((RANK(IF(IF(F144="U16",1,0)=1,AA144," "),Tableau46[U16],0)),0)</f>
        <v>0</v>
      </c>
      <c r="AC144" s="119" t="str">
        <f t="shared" si="27"/>
        <v xml:space="preserve"> </v>
      </c>
      <c r="AD144" s="123">
        <f>IFERROR((RANK(IF(IF(F144="U18",1,0)=1,AC144," "),Tableau46[U18],0)),0)</f>
        <v>0</v>
      </c>
      <c r="AE144" s="111">
        <f>Tableau46[[#This Row],[Points   1]]</f>
        <v>0</v>
      </c>
      <c r="AF144" s="112">
        <f>Tableau46[[#This Row],[Points    2]]</f>
        <v>0</v>
      </c>
      <c r="AG144" s="113">
        <f>Tableau46[[#This Row],[Points    3]]</f>
        <v>0</v>
      </c>
      <c r="AH144" s="114">
        <f>Tableau46[[#This Row],[Points4]]</f>
        <v>0</v>
      </c>
    </row>
    <row r="145" spans="1:34">
      <c r="A145" s="4">
        <v>143</v>
      </c>
      <c r="B145" s="14" t="str">
        <f>'Liste joueur'!B8</f>
        <v>AUFFRET Marius</v>
      </c>
      <c r="C145" s="32" t="str">
        <f>IFERROR(VLOOKUP(Tableau46[[#This Row],[Nom Prénom]],Tableau[[Nom Prénom]:[Age]],3,FALSE)," ")</f>
        <v>Cholet</v>
      </c>
      <c r="D145" s="32">
        <f>IFERROR(VLOOKUP(B145,Tableau[[Nom Prénom]:[Age]],4,FALSE)," ")</f>
        <v>530977329</v>
      </c>
      <c r="E145" s="109" t="str">
        <f>IFERROR(VLOOKUP(B145,Tableau[[Nom Prénom]:[Age]],2,FALSE)," ")</f>
        <v>G</v>
      </c>
      <c r="F145" s="32" t="str">
        <f>IFERROR(VLOOKUP(B145,Tableau[[Nom Prénom]:[Age]],5,FALSE)," ")</f>
        <v>U14</v>
      </c>
      <c r="G145" s="110" t="str">
        <f>IFERROR(VLOOKUP(Tableau46[[#This Row],[Nom Prénom]],#REF!,7,FALSE)," ")</f>
        <v xml:space="preserve"> </v>
      </c>
      <c r="H145" s="110" t="str">
        <f>IFERROR(VLOOKUP(B145,#REF!,3,FALSE)," ")</f>
        <v xml:space="preserve"> </v>
      </c>
      <c r="I145" s="111">
        <f>IFERROR(VLOOKUP(Tableau46[[#This Row],[Nom Prénom]],#REF!,6,FALSE),0)</f>
        <v>0</v>
      </c>
      <c r="J145" s="112" t="str">
        <f>IFERROR(VLOOKUP(B145,#REF!,7,FALSE)," ")</f>
        <v xml:space="preserve"> </v>
      </c>
      <c r="K145" s="112" t="str">
        <f>IFERROR(VLOOKUP(B145,#REF!,3,FALSE)," ")</f>
        <v xml:space="preserve"> </v>
      </c>
      <c r="L145" s="112">
        <f>IFERROR(VLOOKUP(B145,#REF!,6,FALSE),0)</f>
        <v>0</v>
      </c>
      <c r="M145" s="113" t="str">
        <f>IFERROR(VLOOKUP(B145,Tableau3[[#All],[Nom Prénom]:[Catégorie]],8,FALSE)," ")</f>
        <v xml:space="preserve"> </v>
      </c>
      <c r="N145" s="113" t="str">
        <f>IFERROR(VLOOKUP(B145,Tableau3[[#All],[Nom Prénom]:[Catégorie]],4,FALSE)," ")</f>
        <v xml:space="preserve"> </v>
      </c>
      <c r="O145" s="113">
        <f>IFERROR(VLOOKUP(B145,Tableau3[[#All],[Nom Prénom]:[Catégorie]],7,FALSE),0)</f>
        <v>0</v>
      </c>
      <c r="P145" s="114" t="str">
        <f>IFERROR(VLOOKUP(B145,#REF!,8,FALSE)," ")</f>
        <v xml:space="preserve"> </v>
      </c>
      <c r="Q145" s="114" t="str">
        <f>IFERROR(VLOOKUP(B145,#REF!,4,FALSE)," ")</f>
        <v xml:space="preserve"> </v>
      </c>
      <c r="R145" s="114">
        <f>IFERROR(VLOOKUP(B145,#REF!,7,FALSE),0)</f>
        <v>0</v>
      </c>
      <c r="S145" s="115">
        <f t="shared" si="17"/>
        <v>0</v>
      </c>
      <c r="T145" s="116">
        <f>RANK(S145,Tableau46[TOTAL])</f>
        <v>43</v>
      </c>
      <c r="U145" s="117" t="str">
        <f t="shared" si="23"/>
        <v xml:space="preserve"> </v>
      </c>
      <c r="V145" s="118">
        <f>IFERROR((RANK(IF(IF(F145="U10",1,0)=1,U145," "),Tableau46[U10],0)),0)</f>
        <v>0</v>
      </c>
      <c r="W145" s="119" t="str">
        <f t="shared" si="24"/>
        <v xml:space="preserve"> </v>
      </c>
      <c r="X145" s="120">
        <f>IFERROR((RANK(IF(IF(F145="U12",1,0)=1,W145," "),Tableau46[U12],0)),0)</f>
        <v>0</v>
      </c>
      <c r="Y145" s="119">
        <f t="shared" si="25"/>
        <v>0</v>
      </c>
      <c r="Z145" s="121">
        <f>IFERROR((RANK(IF(IF(F145="U14",1,0)=1,Y145," "),Tableau46[U14],0)),0)</f>
        <v>13</v>
      </c>
      <c r="AA145" s="119" t="str">
        <f t="shared" si="26"/>
        <v xml:space="preserve"> </v>
      </c>
      <c r="AB145" s="122">
        <f>IFERROR((RANK(IF(IF(F145="U16",1,0)=1,AA145," "),Tableau46[U16],0)),0)</f>
        <v>0</v>
      </c>
      <c r="AC145" s="119" t="str">
        <f t="shared" si="27"/>
        <v xml:space="preserve"> </v>
      </c>
      <c r="AD145" s="123">
        <f>IFERROR((RANK(IF(IF(F145="U18",1,0)=1,AC145," "),Tableau46[U18],0)),0)</f>
        <v>0</v>
      </c>
      <c r="AE145" s="111">
        <f>Tableau46[[#This Row],[Points   1]]</f>
        <v>0</v>
      </c>
      <c r="AF145" s="112">
        <f>Tableau46[[#This Row],[Points    2]]</f>
        <v>0</v>
      </c>
      <c r="AG145" s="113">
        <f>Tableau46[[#This Row],[Points    3]]</f>
        <v>0</v>
      </c>
      <c r="AH145" s="114">
        <f>Tableau46[[#This Row],[Points4]]</f>
        <v>0</v>
      </c>
    </row>
    <row r="146" spans="1:34">
      <c r="A146" s="4">
        <v>144</v>
      </c>
      <c r="B146" s="14" t="str">
        <f>'Liste joueur'!B110</f>
        <v>GUEMAS Léopold</v>
      </c>
      <c r="C146" s="32" t="str">
        <f>IFERROR(VLOOKUP(Tableau46[[#This Row],[Nom Prénom]],Tableau[[Nom Prénom]:[Age]],3,FALSE)," ")</f>
        <v>Angers La Perrière</v>
      </c>
      <c r="D146" s="32">
        <f>IFERROR(VLOOKUP(B146,Tableau[[Nom Prénom]:[Age]],4,FALSE)," ")</f>
        <v>538886289</v>
      </c>
      <c r="E146" s="109" t="str">
        <f>IFERROR(VLOOKUP(B146,Tableau[[Nom Prénom]:[Age]],2,FALSE)," ")</f>
        <v>G</v>
      </c>
      <c r="F146" s="32" t="str">
        <f>IFERROR(VLOOKUP(B146,Tableau[[Nom Prénom]:[Age]],5,FALSE)," ")</f>
        <v>U14</v>
      </c>
      <c r="G146" s="110" t="str">
        <f>IFERROR(VLOOKUP(Tableau46[[#This Row],[Nom Prénom]],#REF!,7,FALSE)," ")</f>
        <v xml:space="preserve"> </v>
      </c>
      <c r="H146" s="110" t="str">
        <f>IFERROR(VLOOKUP(B146,#REF!,3,FALSE)," ")</f>
        <v xml:space="preserve"> </v>
      </c>
      <c r="I146" s="111">
        <f>IFERROR(VLOOKUP(Tableau46[[#This Row],[Nom Prénom]],#REF!,6,FALSE),0)</f>
        <v>0</v>
      </c>
      <c r="J146" s="112" t="str">
        <f>IFERROR(VLOOKUP(B146,#REF!,7,FALSE)," ")</f>
        <v xml:space="preserve"> </v>
      </c>
      <c r="K146" s="112" t="str">
        <f>IFERROR(VLOOKUP(B146,#REF!,3,FALSE)," ")</f>
        <v xml:space="preserve"> </v>
      </c>
      <c r="L146" s="112">
        <f>IFERROR(VLOOKUP(B146,#REF!,6,FALSE),0)</f>
        <v>0</v>
      </c>
      <c r="M146" s="113" t="str">
        <f>IFERROR(VLOOKUP(B146,Tableau3[[#All],[Nom Prénom]:[Catégorie]],8,FALSE)," ")</f>
        <v xml:space="preserve"> </v>
      </c>
      <c r="N146" s="113" t="str">
        <f>IFERROR(VLOOKUP(B146,Tableau3[[#All],[Nom Prénom]:[Catégorie]],4,FALSE)," ")</f>
        <v xml:space="preserve"> </v>
      </c>
      <c r="O146" s="113">
        <f>IFERROR(VLOOKUP(B146,Tableau3[[#All],[Nom Prénom]:[Catégorie]],7,FALSE),0)</f>
        <v>0</v>
      </c>
      <c r="P146" s="114" t="str">
        <f>IFERROR(VLOOKUP(B146,#REF!,8,FALSE)," ")</f>
        <v xml:space="preserve"> </v>
      </c>
      <c r="Q146" s="114" t="str">
        <f>IFERROR(VLOOKUP(B146,#REF!,4,FALSE)," ")</f>
        <v xml:space="preserve"> </v>
      </c>
      <c r="R146" s="114">
        <f>IFERROR(VLOOKUP(B146,#REF!,7,FALSE),0)</f>
        <v>0</v>
      </c>
      <c r="S146" s="115">
        <f t="shared" si="17"/>
        <v>0</v>
      </c>
      <c r="T146" s="116">
        <f>RANK(S146,Tableau46[TOTAL])</f>
        <v>43</v>
      </c>
      <c r="U146" s="117" t="str">
        <f t="shared" si="23"/>
        <v xml:space="preserve"> </v>
      </c>
      <c r="V146" s="118">
        <f>IFERROR((RANK(IF(IF(F146="U10",1,0)=1,U146," "),Tableau46[U10],0)),0)</f>
        <v>0</v>
      </c>
      <c r="W146" s="119" t="str">
        <f t="shared" si="24"/>
        <v xml:space="preserve"> </v>
      </c>
      <c r="X146" s="120">
        <f>IFERROR((RANK(IF(IF(F146="U12",1,0)=1,W146," "),Tableau46[U12],0)),0)</f>
        <v>0</v>
      </c>
      <c r="Y146" s="119">
        <f t="shared" si="25"/>
        <v>0</v>
      </c>
      <c r="Z146" s="121">
        <f>IFERROR((RANK(IF(IF(F146="U14",1,0)=1,Y146," "),Tableau46[U14],0)),0)</f>
        <v>13</v>
      </c>
      <c r="AA146" s="119" t="str">
        <f t="shared" si="26"/>
        <v xml:space="preserve"> </v>
      </c>
      <c r="AB146" s="122">
        <f>IFERROR((RANK(IF(IF(F146="U16",1,0)=1,AA146," "),Tableau46[U16],0)),0)</f>
        <v>0</v>
      </c>
      <c r="AC146" s="119" t="str">
        <f t="shared" si="27"/>
        <v xml:space="preserve"> </v>
      </c>
      <c r="AD146" s="123">
        <f>IFERROR((RANK(IF(IF(F146="U18",1,0)=1,AC146," "),Tableau46[U18],0)),0)</f>
        <v>0</v>
      </c>
      <c r="AE146" s="111">
        <f>Tableau46[[#This Row],[Points   1]]</f>
        <v>0</v>
      </c>
      <c r="AF146" s="112">
        <f>Tableau46[[#This Row],[Points    2]]</f>
        <v>0</v>
      </c>
      <c r="AG146" s="113">
        <f>Tableau46[[#This Row],[Points    3]]</f>
        <v>0</v>
      </c>
      <c r="AH146" s="114">
        <f>Tableau46[[#This Row],[Points4]]</f>
        <v>0</v>
      </c>
    </row>
    <row r="147" spans="1:34">
      <c r="A147" s="4">
        <v>145</v>
      </c>
      <c r="B147" s="14" t="str">
        <f>'Liste joueur'!B94</f>
        <v>GASPARIN Léon</v>
      </c>
      <c r="C147" s="32" t="str">
        <f>IFERROR(VLOOKUP(Tableau46[[#This Row],[Nom Prénom]],Tableau[[Nom Prénom]:[Age]],3,FALSE)," ")</f>
        <v>Angers La Perrière</v>
      </c>
      <c r="D147" s="32">
        <f>IFERROR(VLOOKUP(B147,Tableau[[Nom Prénom]:[Age]],4,FALSE)," ")</f>
        <v>532684356</v>
      </c>
      <c r="E147" s="109" t="str">
        <f>IFERROR(VLOOKUP(B147,Tableau[[Nom Prénom]:[Age]],2,FALSE)," ")</f>
        <v>G</v>
      </c>
      <c r="F147" s="32" t="str">
        <f>IFERROR(VLOOKUP(B147,Tableau[[Nom Prénom]:[Age]],5,FALSE)," ")</f>
        <v>U10</v>
      </c>
      <c r="G147" s="110" t="str">
        <f>IFERROR(VLOOKUP(Tableau46[[#This Row],[Nom Prénom]],#REF!,7,FALSE)," ")</f>
        <v xml:space="preserve"> </v>
      </c>
      <c r="H147" s="110" t="str">
        <f>IFERROR(VLOOKUP(B147,#REF!,3,FALSE)," ")</f>
        <v xml:space="preserve"> </v>
      </c>
      <c r="I147" s="111">
        <f>IFERROR(VLOOKUP(Tableau46[[#This Row],[Nom Prénom]],#REF!,6,FALSE),0)</f>
        <v>0</v>
      </c>
      <c r="J147" s="112" t="str">
        <f>IFERROR(VLOOKUP(B147,#REF!,7,FALSE)," ")</f>
        <v xml:space="preserve"> </v>
      </c>
      <c r="K147" s="112" t="str">
        <f>IFERROR(VLOOKUP(B147,#REF!,3,FALSE)," ")</f>
        <v xml:space="preserve"> </v>
      </c>
      <c r="L147" s="112">
        <f>IFERROR(VLOOKUP(B147,#REF!,6,FALSE),0)</f>
        <v>0</v>
      </c>
      <c r="M147" s="113" t="str">
        <f>IFERROR(VLOOKUP(B147,Tableau3[[#All],[Nom Prénom]:[Catégorie]],8,FALSE)," ")</f>
        <v xml:space="preserve"> </v>
      </c>
      <c r="N147" s="113" t="str">
        <f>IFERROR(VLOOKUP(B147,Tableau3[[#All],[Nom Prénom]:[Catégorie]],4,FALSE)," ")</f>
        <v xml:space="preserve"> </v>
      </c>
      <c r="O147" s="113">
        <f>IFERROR(VLOOKUP(B147,Tableau3[[#All],[Nom Prénom]:[Catégorie]],7,FALSE),0)</f>
        <v>0</v>
      </c>
      <c r="P147" s="114" t="str">
        <f>IFERROR(VLOOKUP(B147,#REF!,8,FALSE)," ")</f>
        <v xml:space="preserve"> </v>
      </c>
      <c r="Q147" s="114" t="str">
        <f>IFERROR(VLOOKUP(B147,#REF!,4,FALSE)," ")</f>
        <v xml:space="preserve"> </v>
      </c>
      <c r="R147" s="114">
        <f>IFERROR(VLOOKUP(B147,#REF!,7,FALSE),0)</f>
        <v>0</v>
      </c>
      <c r="S147" s="115">
        <f t="shared" si="17"/>
        <v>0</v>
      </c>
      <c r="T147" s="116">
        <f>RANK(S147,Tableau46[TOTAL])</f>
        <v>43</v>
      </c>
      <c r="U147" s="117">
        <f t="shared" si="23"/>
        <v>0</v>
      </c>
      <c r="V147" s="118">
        <f>IFERROR((RANK(IF(IF(F147="U10",1,0)=1,U147," "),Tableau46[U10],0)),0)</f>
        <v>20</v>
      </c>
      <c r="W147" s="119" t="str">
        <f t="shared" si="24"/>
        <v xml:space="preserve"> </v>
      </c>
      <c r="X147" s="120">
        <f>IFERROR((RANK(IF(IF(F147="U12",1,0)=1,W147," "),Tableau46[U12],0)),0)</f>
        <v>0</v>
      </c>
      <c r="Y147" s="119" t="str">
        <f t="shared" si="25"/>
        <v xml:space="preserve"> </v>
      </c>
      <c r="Z147" s="121">
        <f>IFERROR((RANK(IF(IF(F147="U14",1,0)=1,Y147," "),Tableau46[U14],0)),0)</f>
        <v>0</v>
      </c>
      <c r="AA147" s="119" t="str">
        <f t="shared" si="26"/>
        <v xml:space="preserve"> </v>
      </c>
      <c r="AB147" s="122">
        <f>IFERROR((RANK(IF(IF(F147="U16",1,0)=1,AA147," "),Tableau46[U16],0)),0)</f>
        <v>0</v>
      </c>
      <c r="AC147" s="119" t="str">
        <f t="shared" si="27"/>
        <v xml:space="preserve"> </v>
      </c>
      <c r="AD147" s="123">
        <f>IFERROR((RANK(IF(IF(F147="U18",1,0)=1,AC147," "),Tableau46[U18],0)),0)</f>
        <v>0</v>
      </c>
      <c r="AE147" s="111">
        <f>Tableau46[[#This Row],[Points   1]]</f>
        <v>0</v>
      </c>
      <c r="AF147" s="112">
        <f>Tableau46[[#This Row],[Points    2]]</f>
        <v>0</v>
      </c>
      <c r="AG147" s="113">
        <f>Tableau46[[#This Row],[Points    3]]</f>
        <v>0</v>
      </c>
      <c r="AH147" s="114">
        <f>Tableau46[[#This Row],[Points4]]</f>
        <v>0</v>
      </c>
    </row>
    <row r="148" spans="1:34">
      <c r="A148" s="4">
        <v>146</v>
      </c>
      <c r="B148" s="14" t="str">
        <f>'Liste joueur'!B34</f>
        <v>BURGADA Sacha</v>
      </c>
      <c r="C148" s="32" t="str">
        <f>IFERROR(VLOOKUP(Tableau46[[#This Row],[Nom Prénom]],Tableau[[Nom Prénom]:[Age]],3,FALSE)," ")</f>
        <v>Baugé</v>
      </c>
      <c r="D148" s="32">
        <f>IFERROR(VLOOKUP(B148,Tableau[[Nom Prénom]:[Age]],4,FALSE)," ")</f>
        <v>46088367</v>
      </c>
      <c r="E148" s="109" t="str">
        <f>IFERROR(VLOOKUP(B148,Tableau[[Nom Prénom]:[Age]],2,FALSE)," ")</f>
        <v>G</v>
      </c>
      <c r="F148" s="32" t="str">
        <f>IFERROR(VLOOKUP(B148,Tableau[[Nom Prénom]:[Age]],5,FALSE)," ")</f>
        <v>U14</v>
      </c>
      <c r="G148" s="110" t="str">
        <f>IFERROR(VLOOKUP(Tableau46[[#This Row],[Nom Prénom]],#REF!,7,FALSE)," ")</f>
        <v xml:space="preserve"> </v>
      </c>
      <c r="H148" s="110" t="str">
        <f>IFERROR(VLOOKUP(B148,#REF!,3,FALSE)," ")</f>
        <v xml:space="preserve"> </v>
      </c>
      <c r="I148" s="111">
        <f>IFERROR(VLOOKUP(Tableau46[[#This Row],[Nom Prénom]],#REF!,6,FALSE),0)</f>
        <v>0</v>
      </c>
      <c r="J148" s="112" t="str">
        <f>IFERROR(VLOOKUP(B148,#REF!,7,FALSE)," ")</f>
        <v xml:space="preserve"> </v>
      </c>
      <c r="K148" s="112" t="str">
        <f>IFERROR(VLOOKUP(B148,#REF!,3,FALSE)," ")</f>
        <v xml:space="preserve"> </v>
      </c>
      <c r="L148" s="112">
        <f>IFERROR(VLOOKUP(B148,#REF!,6,FALSE),0)</f>
        <v>0</v>
      </c>
      <c r="M148" s="113">
        <f>IFERROR(VLOOKUP(B148,Tableau3[[#All],[Nom Prénom]:[Catégorie]],8,FALSE)," ")</f>
        <v>0</v>
      </c>
      <c r="N148" s="113" t="str">
        <f>IFERROR(VLOOKUP(B148,Tableau3[[#All],[Nom Prénom]:[Catégorie]],4,FALSE)," ")</f>
        <v>JAUNE</v>
      </c>
      <c r="O148" s="113">
        <f>IFERROR(VLOOKUP(B148,Tableau3[[#All],[Nom Prénom]:[Catégorie]],7,FALSE),0)</f>
        <v>5</v>
      </c>
      <c r="P148" s="114" t="str">
        <f>IFERROR(VLOOKUP(B148,#REF!,8,FALSE)," ")</f>
        <v xml:space="preserve"> </v>
      </c>
      <c r="Q148" s="114" t="str">
        <f>IFERROR(VLOOKUP(B148,#REF!,4,FALSE)," ")</f>
        <v xml:space="preserve"> </v>
      </c>
      <c r="R148" s="114">
        <f>IFERROR(VLOOKUP(B148,#REF!,7,FALSE),0)</f>
        <v>0</v>
      </c>
      <c r="S148" s="115">
        <f t="shared" si="17"/>
        <v>5</v>
      </c>
      <c r="T148" s="116">
        <f>RANK(S148,Tableau46[TOTAL])</f>
        <v>32</v>
      </c>
      <c r="U148" s="117" t="str">
        <f t="shared" si="23"/>
        <v xml:space="preserve"> </v>
      </c>
      <c r="V148" s="118">
        <f>IFERROR((RANK(IF(IF(F148="U10",1,0)=1,U148," "),Tableau46[U10],0)),0)</f>
        <v>0</v>
      </c>
      <c r="W148" s="119" t="str">
        <f t="shared" si="24"/>
        <v xml:space="preserve"> </v>
      </c>
      <c r="X148" s="120">
        <f>IFERROR((RANK(IF(IF(F148="U12",1,0)=1,W148," "),Tableau46[U12],0)),0)</f>
        <v>0</v>
      </c>
      <c r="Y148" s="119">
        <f t="shared" si="25"/>
        <v>5</v>
      </c>
      <c r="Z148" s="121">
        <f>IFERROR((RANK(IF(IF(F148="U14",1,0)=1,Y148," "),Tableau46[U14],0)),0)</f>
        <v>10</v>
      </c>
      <c r="AA148" s="119" t="str">
        <f t="shared" si="26"/>
        <v xml:space="preserve"> </v>
      </c>
      <c r="AB148" s="122">
        <f>IFERROR((RANK(IF(IF(F148="U16",1,0)=1,AA148," "),Tableau46[U16],0)),0)</f>
        <v>0</v>
      </c>
      <c r="AC148" s="119" t="str">
        <f t="shared" si="27"/>
        <v xml:space="preserve"> </v>
      </c>
      <c r="AD148" s="123">
        <f>IFERROR((RANK(IF(IF(F148="U18",1,0)=1,AC148," "),Tableau46[U18],0)),0)</f>
        <v>0</v>
      </c>
      <c r="AE148" s="111">
        <f>Tableau46[[#This Row],[Points   1]]</f>
        <v>0</v>
      </c>
      <c r="AF148" s="112">
        <f>Tableau46[[#This Row],[Points    2]]</f>
        <v>0</v>
      </c>
      <c r="AG148" s="113">
        <f>Tableau46[[#This Row],[Points    3]]</f>
        <v>5</v>
      </c>
      <c r="AH148" s="114">
        <f>Tableau46[[#This Row],[Points4]]</f>
        <v>0</v>
      </c>
    </row>
    <row r="149" spans="1:34">
      <c r="A149" s="4">
        <v>147</v>
      </c>
      <c r="B149" s="14" t="str">
        <f>'Liste joueur'!B111</f>
        <v>GUILLERM Arthur</v>
      </c>
      <c r="C149" s="32" t="str">
        <f>IFERROR(VLOOKUP(Tableau46[[#This Row],[Nom Prénom]],Tableau[[Nom Prénom]:[Age]],3,FALSE)," ")</f>
        <v>Anjou</v>
      </c>
      <c r="D149" s="32">
        <f>IFERROR(VLOOKUP(B149,Tableau[[Nom Prénom]:[Age]],4,FALSE)," ")</f>
        <v>545394350</v>
      </c>
      <c r="E149" s="109" t="str">
        <f>IFERROR(VLOOKUP(B149,Tableau[[Nom Prénom]:[Age]],2,FALSE)," ")</f>
        <v>G</v>
      </c>
      <c r="F149" s="32" t="str">
        <f>IFERROR(VLOOKUP(B149,Tableau[[Nom Prénom]:[Age]],5,FALSE)," ")</f>
        <v>U14</v>
      </c>
      <c r="G149" s="110" t="str">
        <f>IFERROR(VLOOKUP(Tableau46[[#This Row],[Nom Prénom]],#REF!,7,FALSE)," ")</f>
        <v xml:space="preserve"> </v>
      </c>
      <c r="H149" s="110" t="str">
        <f>IFERROR(VLOOKUP(B149,#REF!,3,FALSE)," ")</f>
        <v xml:space="preserve"> </v>
      </c>
      <c r="I149" s="111">
        <f>IFERROR(VLOOKUP(Tableau46[[#This Row],[Nom Prénom]],#REF!,6,FALSE),0)</f>
        <v>0</v>
      </c>
      <c r="J149" s="112" t="str">
        <f>IFERROR(VLOOKUP(B149,#REF!,7,FALSE)," ")</f>
        <v xml:space="preserve"> </v>
      </c>
      <c r="K149" s="112" t="str">
        <f>IFERROR(VLOOKUP(B149,#REF!,3,FALSE)," ")</f>
        <v xml:space="preserve"> </v>
      </c>
      <c r="L149" s="112">
        <f>IFERROR(VLOOKUP(B149,#REF!,6,FALSE),0)</f>
        <v>0</v>
      </c>
      <c r="M149" s="113" t="str">
        <f>IFERROR(VLOOKUP(B149,Tableau3[[#All],[Nom Prénom]:[Catégorie]],8,FALSE)," ")</f>
        <v xml:space="preserve"> </v>
      </c>
      <c r="N149" s="113" t="str">
        <f>IFERROR(VLOOKUP(B149,Tableau3[[#All],[Nom Prénom]:[Catégorie]],4,FALSE)," ")</f>
        <v xml:space="preserve"> </v>
      </c>
      <c r="O149" s="113">
        <f>IFERROR(VLOOKUP(B149,Tableau3[[#All],[Nom Prénom]:[Catégorie]],7,FALSE),0)</f>
        <v>0</v>
      </c>
      <c r="P149" s="114" t="str">
        <f>IFERROR(VLOOKUP(B149,#REF!,8,FALSE)," ")</f>
        <v xml:space="preserve"> </v>
      </c>
      <c r="Q149" s="114" t="str">
        <f>IFERROR(VLOOKUP(B149,#REF!,4,FALSE)," ")</f>
        <v xml:space="preserve"> </v>
      </c>
      <c r="R149" s="114">
        <f>IFERROR(VLOOKUP(B149,#REF!,7,FALSE),0)</f>
        <v>0</v>
      </c>
      <c r="S149" s="115">
        <f t="shared" si="17"/>
        <v>0</v>
      </c>
      <c r="T149" s="116">
        <f>RANK(S149,Tableau46[TOTAL])</f>
        <v>43</v>
      </c>
      <c r="U149" s="117" t="str">
        <f t="shared" si="23"/>
        <v xml:space="preserve"> </v>
      </c>
      <c r="V149" s="118">
        <f>IFERROR((RANK(IF(IF(F149="U10",1,0)=1,U149," "),Tableau46[U10],0)),0)</f>
        <v>0</v>
      </c>
      <c r="W149" s="119" t="str">
        <f t="shared" si="24"/>
        <v xml:space="preserve"> </v>
      </c>
      <c r="X149" s="120">
        <f>IFERROR((RANK(IF(IF(F149="U12",1,0)=1,W149," "),Tableau46[U12],0)),0)</f>
        <v>0</v>
      </c>
      <c r="Y149" s="119">
        <f t="shared" si="25"/>
        <v>0</v>
      </c>
      <c r="Z149" s="121">
        <f>IFERROR((RANK(IF(IF(F149="U14",1,0)=1,Y149," "),Tableau46[U14],0)),0)</f>
        <v>13</v>
      </c>
      <c r="AA149" s="119" t="str">
        <f t="shared" si="26"/>
        <v xml:space="preserve"> </v>
      </c>
      <c r="AB149" s="122">
        <f>IFERROR((RANK(IF(IF(F149="U16",1,0)=1,AA149," "),Tableau46[U16],0)),0)</f>
        <v>0</v>
      </c>
      <c r="AC149" s="119" t="str">
        <f t="shared" si="27"/>
        <v xml:space="preserve"> </v>
      </c>
      <c r="AD149" s="123">
        <f>IFERROR((RANK(IF(IF(F149="U18",1,0)=1,AC149," "),Tableau46[U18],0)),0)</f>
        <v>0</v>
      </c>
      <c r="AE149" s="111">
        <f>Tableau46[[#This Row],[Points   1]]</f>
        <v>0</v>
      </c>
      <c r="AF149" s="112">
        <f>Tableau46[[#This Row],[Points    2]]</f>
        <v>0</v>
      </c>
      <c r="AG149" s="113">
        <f>Tableau46[[#This Row],[Points    3]]</f>
        <v>0</v>
      </c>
      <c r="AH149" s="114">
        <f>Tableau46[[#This Row],[Points4]]</f>
        <v>0</v>
      </c>
    </row>
    <row r="150" spans="1:34">
      <c r="A150" s="4">
        <v>148</v>
      </c>
      <c r="B150" s="14" t="str">
        <f>'Liste joueur'!B11</f>
        <v>BARAIZE Thomas</v>
      </c>
      <c r="C150" s="32" t="str">
        <f>IFERROR(VLOOKUP(Tableau46[[#This Row],[Nom Prénom]],Tableau[[Nom Prénom]:[Age]],3,FALSE)," ")</f>
        <v>Baugé</v>
      </c>
      <c r="D150" s="32">
        <f>IFERROR(VLOOKUP(B150,Tableau[[Nom Prénom]:[Age]],4,FALSE)," ")</f>
        <v>547710254</v>
      </c>
      <c r="E150" s="109" t="str">
        <f>IFERROR(VLOOKUP(B150,Tableau[[Nom Prénom]:[Age]],2,FALSE)," ")</f>
        <v>G</v>
      </c>
      <c r="F150" s="32" t="str">
        <f>IFERROR(VLOOKUP(B150,Tableau[[Nom Prénom]:[Age]],5,FALSE)," ")</f>
        <v>U16</v>
      </c>
      <c r="G150" s="110" t="str">
        <f>IFERROR(VLOOKUP(Tableau46[[#This Row],[Nom Prénom]],#REF!,7,FALSE)," ")</f>
        <v xml:space="preserve"> </v>
      </c>
      <c r="H150" s="110" t="str">
        <f>IFERROR(VLOOKUP(B150,#REF!,3,FALSE)," ")</f>
        <v xml:space="preserve"> </v>
      </c>
      <c r="I150" s="111">
        <f>IFERROR(VLOOKUP(Tableau46[[#This Row],[Nom Prénom]],#REF!,6,FALSE),0)</f>
        <v>0</v>
      </c>
      <c r="J150" s="112" t="str">
        <f>IFERROR(VLOOKUP(B150,#REF!,7,FALSE)," ")</f>
        <v xml:space="preserve"> </v>
      </c>
      <c r="K150" s="112" t="str">
        <f>IFERROR(VLOOKUP(B150,#REF!,3,FALSE)," ")</f>
        <v xml:space="preserve"> </v>
      </c>
      <c r="L150" s="112">
        <f>IFERROR(VLOOKUP(B150,#REF!,6,FALSE),0)</f>
        <v>0</v>
      </c>
      <c r="M150" s="113" t="str">
        <f>IFERROR(VLOOKUP(B150,Tableau3[[#All],[Nom Prénom]:[Catégorie]],8,FALSE)," ")</f>
        <v xml:space="preserve"> </v>
      </c>
      <c r="N150" s="113" t="str">
        <f>IFERROR(VLOOKUP(B150,Tableau3[[#All],[Nom Prénom]:[Catégorie]],4,FALSE)," ")</f>
        <v xml:space="preserve"> </v>
      </c>
      <c r="O150" s="113">
        <f>IFERROR(VLOOKUP(B150,Tableau3[[#All],[Nom Prénom]:[Catégorie]],7,FALSE),0)</f>
        <v>0</v>
      </c>
      <c r="P150" s="114" t="str">
        <f>IFERROR(VLOOKUP(B150,#REF!,8,FALSE)," ")</f>
        <v xml:space="preserve"> </v>
      </c>
      <c r="Q150" s="114" t="str">
        <f>IFERROR(VLOOKUP(B150,#REF!,4,FALSE)," ")</f>
        <v xml:space="preserve"> </v>
      </c>
      <c r="R150" s="114">
        <f>IFERROR(VLOOKUP(B150,#REF!,7,FALSE),0)</f>
        <v>0</v>
      </c>
      <c r="S150" s="115">
        <f t="shared" si="17"/>
        <v>0</v>
      </c>
      <c r="T150" s="124">
        <f>RANK(S150,Tableau46[TOTAL])</f>
        <v>43</v>
      </c>
      <c r="U150" s="117" t="str">
        <f t="shared" si="23"/>
        <v xml:space="preserve"> </v>
      </c>
      <c r="V150" s="118">
        <f>IFERROR((RANK(IF(IF(F150="U10",1,0)=1,U150," "),Tableau46[U10],0)),0)</f>
        <v>0</v>
      </c>
      <c r="W150" s="119" t="str">
        <f t="shared" si="24"/>
        <v xml:space="preserve"> </v>
      </c>
      <c r="X150" s="120">
        <f>IFERROR((RANK(IF(IF(F150="U12",1,0)=1,W150," "),Tableau46[U12],0)),0)</f>
        <v>0</v>
      </c>
      <c r="Y150" s="119" t="str">
        <f t="shared" si="25"/>
        <v xml:space="preserve"> </v>
      </c>
      <c r="Z150" s="121">
        <f>IFERROR((RANK(IF(IF(F150="U14",1,0)=1,Y150," "),Tableau46[U14],0)),0)</f>
        <v>0</v>
      </c>
      <c r="AA150" s="119">
        <f t="shared" si="26"/>
        <v>0</v>
      </c>
      <c r="AB150" s="122">
        <f>IFERROR((RANK(IF(IF(F150="U16",1,0)=1,AA150," "),Tableau46[U16],0)),0)</f>
        <v>3</v>
      </c>
      <c r="AC150" s="119" t="str">
        <f t="shared" si="27"/>
        <v xml:space="preserve"> </v>
      </c>
      <c r="AD150" s="123">
        <f>IFERROR((RANK(IF(IF(F150="U18",1,0)=1,AC150," "),Tableau46[U18],0)),0)</f>
        <v>0</v>
      </c>
      <c r="AE150" s="111">
        <f>Tableau46[[#This Row],[Points   1]]</f>
        <v>0</v>
      </c>
      <c r="AF150" s="112">
        <f>Tableau46[[#This Row],[Points    2]]</f>
        <v>0</v>
      </c>
      <c r="AG150" s="113">
        <f>Tableau46[[#This Row],[Points    3]]</f>
        <v>0</v>
      </c>
      <c r="AH150" s="114">
        <f>Tableau46[[#This Row],[Points4]]</f>
        <v>0</v>
      </c>
    </row>
    <row r="151" spans="1:34">
      <c r="B151" s="33" t="s">
        <v>87</v>
      </c>
      <c r="C151" s="31"/>
      <c r="D151" s="31"/>
      <c r="E151" s="31"/>
      <c r="F151" s="125"/>
      <c r="G151" s="126"/>
      <c r="H151" s="126"/>
      <c r="I151" s="127">
        <f>SUBTOTAL(109,Tableau46[Points   1])</f>
        <v>0</v>
      </c>
      <c r="J151" s="125"/>
      <c r="K151" s="128"/>
      <c r="L151" s="129">
        <f>SUBTOTAL(109,Tableau46[Points    2])</f>
        <v>0</v>
      </c>
      <c r="M151" s="125"/>
      <c r="N151" s="130"/>
      <c r="O151" s="130">
        <f>SUBTOTAL(109,Tableau46[Points    3])</f>
        <v>417</v>
      </c>
      <c r="P151" s="131"/>
      <c r="Q151" s="131"/>
      <c r="R151" s="132">
        <f>SUBTOTAL(109,Tableau46[Points4])</f>
        <v>0</v>
      </c>
      <c r="S151" s="133">
        <f>SUBTOTAL(109,Tableau46[TOTAL])</f>
        <v>417</v>
      </c>
      <c r="W151" s="134"/>
    </row>
  </sheetData>
  <sheetProtection selectLockedCells="1" sort="0" autoFilter="0"/>
  <mergeCells count="4">
    <mergeCell ref="G1:I1"/>
    <mergeCell ref="J1:L1"/>
    <mergeCell ref="M1:O1"/>
    <mergeCell ref="P1:R1"/>
  </mergeCells>
  <conditionalFormatting sqref="B3:B150">
    <cfRule type="expression" dxfId="7" priority="3">
      <formula>E3="F"</formula>
    </cfRule>
  </conditionalFormatting>
  <conditionalFormatting sqref="H3:H150 K3:K150 N3:N150 Q4:Q150">
    <cfRule type="beginsWith" dxfId="6" priority="5" operator="beginsWith" text="blanc">
      <formula>LEFT(H3,LEN("blanc"))="blanc"</formula>
    </cfRule>
    <cfRule type="beginsWith" dxfId="5" priority="6" operator="beginsWith" text="bleu">
      <formula>LEFT(H3,LEN("bleu"))="bleu"</formula>
    </cfRule>
    <cfRule type="beginsWith" dxfId="4" priority="12" operator="beginsWith" text="jau">
      <formula>LEFT(H3,LEN("jau"))="jau"</formula>
    </cfRule>
  </conditionalFormatting>
  <conditionalFormatting sqref="V3:AD150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4" operator="beginsWith" id="{CC1A151C-5C12-4AD3-83D5-FC147285D9F3}">
            <xm:f>LEFT(H3,LEN("violet"))="violet"</xm:f>
            <xm:f>"violet"</xm:f>
            <x14:dxf>
              <fill>
                <patternFill>
                  <bgColor theme="4" tint="-0.24994659260841701"/>
                </patternFill>
              </fill>
            </x14:dxf>
          </x14:cfRule>
          <x14:cfRule type="beginsWith" priority="15" operator="beginsWith" id="{D114D145-1C33-424C-A1B8-2E5278C0DD8B}">
            <xm:f>LEFT(H3,LEN("rouge"))="rouge"</xm:f>
            <xm:f>"rouge"</xm:f>
            <x14:dxf>
              <fill>
                <patternFill>
                  <bgColor rgb="FFFF0000"/>
                </patternFill>
              </fill>
            </x14:dxf>
          </x14:cfRule>
          <x14:cfRule type="beginsWith" priority="16" operator="beginsWith" id="{796BF4AA-1E03-4D5E-9E6C-8C294DC5756A}">
            <xm:f>LEFT(H3,LEN("ORANGE"))="ORANGE"</xm:f>
            <xm:f>"ORANGE"</xm:f>
            <x14:dxf>
              <fill>
                <patternFill>
                  <bgColor theme="5"/>
                </patternFill>
              </fill>
            </x14:dxf>
          </x14:cfRule>
          <xm:sqref>H3:H150 K3:K150 N3:N150 Q4:Q150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13" sqref="F13"/>
    </sheetView>
  </sheetViews>
  <sheetFormatPr baseColWidth="10" defaultRowHeight="15"/>
  <cols>
    <col min="1" max="1" width="4.28515625" style="4" customWidth="1"/>
    <col min="2" max="7" width="11.5703125" customWidth="1"/>
  </cols>
  <sheetData>
    <row r="1" spans="1:9" ht="15.75" thickBot="1"/>
    <row r="2" spans="1:9" s="8" customFormat="1">
      <c r="A2" s="7"/>
      <c r="B2" s="5" t="s">
        <v>0</v>
      </c>
      <c r="C2" s="80" t="s">
        <v>58</v>
      </c>
      <c r="D2" s="81" t="s">
        <v>60</v>
      </c>
      <c r="E2" s="82" t="s">
        <v>62</v>
      </c>
      <c r="F2" s="83" t="s">
        <v>63</v>
      </c>
      <c r="G2" s="152" t="s">
        <v>197</v>
      </c>
      <c r="H2" s="84" t="s">
        <v>22</v>
      </c>
      <c r="I2" s="85" t="s">
        <v>136</v>
      </c>
    </row>
    <row r="3" spans="1:9" ht="19.5" customHeight="1">
      <c r="A3" s="4">
        <v>1</v>
      </c>
      <c r="B3" s="41" t="s">
        <v>10</v>
      </c>
      <c r="C3" s="86">
        <f ca="1">SUMIF(Tableau3[[#Headers],[#Data],[EDG]:[Points]],Tableau464[[#This Row],[EDG]],'Baugé 9 novembre'!J:J)</f>
        <v>254</v>
      </c>
      <c r="D3" s="87">
        <f ca="1">SUMIF(Tableau39[[#Headers],[#Data],[EDG]:[Points]],Tableau464[[#This Row],[EDG]],'2ème journée'!J:J)</f>
        <v>0</v>
      </c>
      <c r="E3" s="88">
        <f ca="1">SUMIF(Tableau2[[#Headers],[#Data],[EDG]:[Points]],Tableau464[[#This Row],[EDG]],'3ème journée'!J:J)</f>
        <v>0</v>
      </c>
      <c r="F3" s="89">
        <f ca="1">SUMIF(Tableau4[[#Headers],[#Data],[EDG]:[Points]],Tableau464[[#This Row],[EDG]],'4ème journée'!J:J)</f>
        <v>0</v>
      </c>
      <c r="G3" s="153">
        <f ca="1">SUMIF(Tableau9[[#Headers],[#Data],[EDG]:[Points]],Tableau464[[#This Row],[EDG]],'5ème journée'!J:J)</f>
        <v>0</v>
      </c>
      <c r="H3" s="91">
        <f ca="1">SUM(Tableau464[[#This Row],[1er TOUR]]+Tableau464[[#This Row],[2ème TOUR]]+Tableau464[[#This Row],[3ème TOUR]]+Tableau464[[#This Row],[4ème TOUR]]+Tableau464[[#This Row],[5ème TOUR]])</f>
        <v>254</v>
      </c>
      <c r="I3" s="90">
        <f ca="1">RANK(Tableau464[[#This Row],[TOTAL]],Tableau464[TOTAL],0)</f>
        <v>1</v>
      </c>
    </row>
    <row r="4" spans="1:9">
      <c r="A4" s="4">
        <v>2</v>
      </c>
      <c r="B4" s="41" t="s">
        <v>12</v>
      </c>
      <c r="C4" s="86">
        <f ca="1">SUMIF(Tableau3[[#Headers],[#Data],[EDG]:[Points]],Tableau464[[#This Row],[EDG]],'Baugé 9 novembre'!J:J)</f>
        <v>169</v>
      </c>
      <c r="D4" s="87">
        <f ca="1">SUMIF(Tableau39[[#Headers],[#Data],[EDG]:[Points]],Tableau464[[#This Row],[EDG]],'2ème journée'!J:J)</f>
        <v>0</v>
      </c>
      <c r="E4" s="88">
        <f ca="1">SUMIF(Tableau2[[#Headers],[#Data],[EDG]:[Points]],Tableau464[[#This Row],[EDG]],'3ème journée'!J:J)</f>
        <v>0</v>
      </c>
      <c r="F4" s="89">
        <f ca="1">SUMIF(Tableau4[[#Headers],[#Data],[EDG]:[Points]],Tableau464[[#This Row],[EDG]],'4ème journée'!J:J)</f>
        <v>0</v>
      </c>
      <c r="G4" s="153">
        <f ca="1">SUMIF(Tableau9[[#Headers],[#Data],[EDG]:[Points]],Tableau464[[#This Row],[EDG]],'5ème journée'!J:J)</f>
        <v>0</v>
      </c>
      <c r="H4" s="91">
        <f ca="1">SUM(Tableau464[[#This Row],[1er TOUR]]+Tableau464[[#This Row],[2ème TOUR]]+Tableau464[[#This Row],[3ème TOUR]]+Tableau464[[#This Row],[4ème TOUR]]+Tableau464[[#This Row],[5ème TOUR]])</f>
        <v>169</v>
      </c>
      <c r="I4" s="91">
        <f ca="1">RANK(Tableau464[[#This Row],[TOTAL]],Tableau464[TOTAL],0)</f>
        <v>2</v>
      </c>
    </row>
    <row r="5" spans="1:9">
      <c r="A5" s="4">
        <v>3</v>
      </c>
      <c r="B5" s="41" t="s">
        <v>9</v>
      </c>
      <c r="C5" s="86">
        <f ca="1">SUMIF(Tableau3[[#Headers],[#Data],[EDG]:[Points]],Tableau464[[#This Row],[EDG]],'Baugé 9 novembre'!J:J)</f>
        <v>142</v>
      </c>
      <c r="D5" s="87">
        <f ca="1">SUMIF(Tableau39[[#Headers],[#Data],[EDG]:[Points]],Tableau464[[#This Row],[EDG]],'2ème journée'!J:J)</f>
        <v>0</v>
      </c>
      <c r="E5" s="88">
        <f ca="1">SUMIF(Tableau2[[#Headers],[#Data],[EDG]:[Points]],Tableau464[[#This Row],[EDG]],'3ème journée'!J:J)</f>
        <v>0</v>
      </c>
      <c r="F5" s="89">
        <f ca="1">SUMIF(Tableau4[[#Headers],[#Data],[EDG]:[Points]],Tableau464[[#This Row],[EDG]],'4ème journée'!J:J)</f>
        <v>0</v>
      </c>
      <c r="G5" s="153">
        <f ca="1">SUMIF(Tableau9[[#Headers],[#Data],[EDG]:[Points]],Tableau464[[#This Row],[EDG]],'5ème journée'!J:J)</f>
        <v>0</v>
      </c>
      <c r="H5" s="91">
        <f ca="1">SUM(Tableau464[[#This Row],[1er TOUR]]+Tableau464[[#This Row],[2ème TOUR]]+Tableau464[[#This Row],[3ème TOUR]]+Tableau464[[#This Row],[4ème TOUR]]+Tableau464[[#This Row],[5ème TOUR]])</f>
        <v>142</v>
      </c>
      <c r="I5" s="91">
        <f ca="1">RANK(Tableau464[[#This Row],[TOTAL]],Tableau464[TOTAL],0)</f>
        <v>3</v>
      </c>
    </row>
    <row r="6" spans="1:9">
      <c r="A6" s="4">
        <v>4</v>
      </c>
      <c r="B6" s="41" t="s">
        <v>11</v>
      </c>
      <c r="C6" s="86">
        <f ca="1">SUMIF(Tableau3[[#Headers],[#Data],[EDG]:[Points]],Tableau464[[#This Row],[EDG]],'Baugé 9 novembre'!J:J)</f>
        <v>101</v>
      </c>
      <c r="D6" s="87">
        <f ca="1">SUMIF(Tableau39[[#Headers],[#Data],[EDG]:[Points]],Tableau464[[#This Row],[EDG]],'2ème journée'!J:J)</f>
        <v>0</v>
      </c>
      <c r="E6" s="88">
        <f ca="1">SUMIF(Tableau2[[#Headers],[#Data],[EDG]:[Points]],Tableau464[[#This Row],[EDG]],'3ème journée'!J:J)</f>
        <v>0</v>
      </c>
      <c r="F6" s="89">
        <f ca="1">SUMIF(Tableau4[[#Headers],[#Data],[EDG]:[Points]],Tableau464[[#This Row],[EDG]],'4ème journée'!J:J)</f>
        <v>0</v>
      </c>
      <c r="G6" s="153">
        <f ca="1">SUMIF(Tableau9[[#Headers],[#Data],[EDG]:[Points]],Tableau464[[#This Row],[EDG]],'5ème journée'!J:J)</f>
        <v>0</v>
      </c>
      <c r="H6" s="91">
        <f ca="1">SUM(Tableau464[[#This Row],[1er TOUR]]+Tableau464[[#This Row],[2ème TOUR]]+Tableau464[[#This Row],[3ème TOUR]]+Tableau464[[#This Row],[4ème TOUR]]+Tableau464[[#This Row],[5ème TOUR]])</f>
        <v>101</v>
      </c>
      <c r="I6" s="91">
        <f ca="1">RANK(Tableau464[[#This Row],[TOTAL]],Tableau464[TOTAL],0)</f>
        <v>4</v>
      </c>
    </row>
    <row r="7" spans="1:9">
      <c r="A7" s="4">
        <v>5</v>
      </c>
      <c r="B7" s="41" t="s">
        <v>18</v>
      </c>
      <c r="C7" s="86">
        <f ca="1">SUMIF(Tableau3[[#Headers],[#Data],[EDG]:[Points]],Tableau464[[#This Row],[EDG]],'Baugé 9 novembre'!J:J)</f>
        <v>78</v>
      </c>
      <c r="D7" s="87">
        <f ca="1">SUMIF(Tableau39[[#Headers],[#Data],[EDG]:[Points]],Tableau464[[#This Row],[EDG]],'2ème journée'!J:J)</f>
        <v>0</v>
      </c>
      <c r="E7" s="88">
        <f ca="1">SUMIF(Tableau2[[#Headers],[#Data],[EDG]:[Points]],Tableau464[[#This Row],[EDG]],'3ème journée'!J:J)</f>
        <v>0</v>
      </c>
      <c r="F7" s="89">
        <f ca="1">SUMIF(Tableau4[[#Headers],[#Data],[EDG]:[Points]],Tableau464[[#This Row],[EDG]],'4ème journée'!J:J)</f>
        <v>0</v>
      </c>
      <c r="G7" s="153">
        <f ca="1">SUMIF(Tableau9[[#Headers],[#Data],[EDG]:[Points]],Tableau464[[#This Row],[EDG]],'5ème journée'!J:J)</f>
        <v>0</v>
      </c>
      <c r="H7" s="91">
        <f ca="1">SUM(Tableau464[[#This Row],[1er TOUR]]+Tableau464[[#This Row],[2ème TOUR]]+Tableau464[[#This Row],[3ème TOUR]]+Tableau464[[#This Row],[4ème TOUR]]+Tableau464[[#This Row],[5ème TOUR]])</f>
        <v>78</v>
      </c>
      <c r="I7" s="91">
        <f ca="1">RANK(Tableau464[[#This Row],[TOTAL]],Tableau464[TOTAL],0)</f>
        <v>5</v>
      </c>
    </row>
    <row r="8" spans="1:9">
      <c r="A8" s="4">
        <v>6</v>
      </c>
      <c r="B8" s="41" t="s">
        <v>19</v>
      </c>
      <c r="C8" s="86">
        <f ca="1">SUMIF(Tableau3[[#Headers],[#Data],[EDG]:[Points]],Tableau464[[#This Row],[EDG]],'Baugé 9 novembre'!J:J)</f>
        <v>47</v>
      </c>
      <c r="D8" s="87">
        <f ca="1">SUMIF(Tableau39[[#Headers],[#Data],[EDG]:[Points]],Tableau464[[#This Row],[EDG]],'2ème journée'!J:J)</f>
        <v>0</v>
      </c>
      <c r="E8" s="88">
        <f ca="1">SUMIF(Tableau2[[#Headers],[#Data],[EDG]:[Points]],Tableau464[[#This Row],[EDG]],'3ème journée'!J:J)</f>
        <v>0</v>
      </c>
      <c r="F8" s="89">
        <f ca="1">SUMIF(Tableau4[[#Headers],[#Data],[EDG]:[Points]],Tableau464[[#This Row],[EDG]],'4ème journée'!J:J)</f>
        <v>0</v>
      </c>
      <c r="G8" s="153">
        <f ca="1">SUMIF(Tableau9[[#Headers],[#Data],[EDG]:[Points]],Tableau464[[#This Row],[EDG]],'5ème journée'!J:J)</f>
        <v>0</v>
      </c>
      <c r="H8" s="91">
        <f ca="1">SUM(Tableau464[[#This Row],[1er TOUR]]+Tableau464[[#This Row],[2ème TOUR]]+Tableau464[[#This Row],[3ème TOUR]]+Tableau464[[#This Row],[4ème TOUR]]+Tableau464[[#This Row],[5ème TOUR]])</f>
        <v>47</v>
      </c>
      <c r="I8" s="91">
        <f ca="1">RANK(Tableau464[[#This Row],[TOTAL]],Tableau464[TOTAL],0)</f>
        <v>6</v>
      </c>
    </row>
    <row r="9" spans="1:9">
      <c r="A9" s="4">
        <v>7</v>
      </c>
      <c r="B9" s="41" t="s">
        <v>281</v>
      </c>
      <c r="C9" s="86">
        <f ca="1">SUMIF(Tableau3[[#Headers],[#Data],[EDG]:[Points]],Tableau464[[#This Row],[EDG]],'Baugé 9 novembre'!J:J)</f>
        <v>29</v>
      </c>
      <c r="D9" s="87">
        <f ca="1">SUMIF(Tableau39[[#Headers],[#Data],[EDG]:[Points]],Tableau464[[#This Row],[EDG]],'2ème journée'!J:J)</f>
        <v>0</v>
      </c>
      <c r="E9" s="88">
        <f ca="1">SUMIF(Tableau2[[#Headers],[#Data],[EDG]:[Points]],Tableau464[[#This Row],[EDG]],'3ème journée'!J:J)</f>
        <v>0</v>
      </c>
      <c r="F9" s="89">
        <f ca="1">SUMIF(Tableau4[[#Headers],[#Data],[EDG]:[Points]],Tableau464[[#This Row],[EDG]],'4ème journée'!J:J)</f>
        <v>0</v>
      </c>
      <c r="G9" s="153">
        <f ca="1">SUMIF(Tableau9[[#Headers],[#Data],[EDG]:[Points]],Tableau464[[#This Row],[EDG]],'5ème journée'!J:J)</f>
        <v>0</v>
      </c>
      <c r="H9" s="91">
        <f ca="1">SUM(Tableau464[[#This Row],[1er TOUR]]+Tableau464[[#This Row],[2ème TOUR]]+Tableau464[[#This Row],[3ème TOUR]]+Tableau464[[#This Row],[4ème TOUR]]+Tableau464[[#This Row],[5ème TOUR]])</f>
        <v>29</v>
      </c>
      <c r="I9" s="91">
        <f ca="1">RANK(Tableau464[[#This Row],[TOTAL]],Tableau464[TOTAL],0)</f>
        <v>7</v>
      </c>
    </row>
    <row r="10" spans="1:9">
      <c r="B10" s="31" t="s">
        <v>87</v>
      </c>
      <c r="C10" s="92">
        <f ca="1">SUBTOTAL(109,Tableau464[1er TOUR])</f>
        <v>820</v>
      </c>
      <c r="D10" s="92">
        <f ca="1">SUBTOTAL(109,Tableau464[2ème TOUR])</f>
        <v>0</v>
      </c>
      <c r="E10" s="92">
        <f ca="1">SUBTOTAL(109,Tableau464[3ème TOUR])</f>
        <v>0</v>
      </c>
      <c r="F10" s="92">
        <f ca="1">SUBTOTAL(109,Tableau464[4ème TOUR])</f>
        <v>0</v>
      </c>
      <c r="G10" s="92">
        <f ca="1">SUBTOTAL(109,Tableau464[5ème TOUR])</f>
        <v>0</v>
      </c>
      <c r="H10" s="93">
        <f ca="1">SUBTOTAL(109,Tableau464[TOTAL])</f>
        <v>820</v>
      </c>
      <c r="I10" s="92"/>
    </row>
    <row r="12" spans="1:9">
      <c r="C12" s="186"/>
    </row>
    <row r="13" spans="1:9">
      <c r="C13" s="186"/>
    </row>
  </sheetData>
  <sheetProtection selectLockedCells="1" sort="0" autoFilter="0" selectUnlockedCells="1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Liste joueur</vt:lpstr>
      <vt:lpstr>Baugé 9 novembre</vt:lpstr>
      <vt:lpstr>2ème journée</vt:lpstr>
      <vt:lpstr>3ème journée</vt:lpstr>
      <vt:lpstr>4ème journée</vt:lpstr>
      <vt:lpstr>5ème journée</vt:lpstr>
      <vt:lpstr>Classement Joueur</vt:lpstr>
      <vt:lpstr>Classement Club</vt:lpstr>
      <vt:lpstr>'Classement Club'!Zone_d_impression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barbnico</dc:creator>
  <cp:lastModifiedBy>barbnico</cp:lastModifiedBy>
  <cp:lastPrinted>2023-06-10T15:16:30Z</cp:lastPrinted>
  <dcterms:created xsi:type="dcterms:W3CDTF">2021-06-05T19:39:30Z</dcterms:created>
  <dcterms:modified xsi:type="dcterms:W3CDTF">2024-11-11T06:41:45Z</dcterms:modified>
</cp:coreProperties>
</file>